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e18\Desktop\дл рассылки\"/>
    </mc:Choice>
  </mc:AlternateContent>
  <xr:revisionPtr revIDLastSave="0" documentId="13_ncr:1_{DD72DE0D-7608-4CA3-87E7-7430BD8C91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definedNames>
    <definedName name="_xlnm._FilterDatabase" localSheetId="0" hidden="1">TDSheet!$A$7:$AA$163</definedName>
  </definedNames>
  <calcPr calcId="191029"/>
</workbook>
</file>

<file path=xl/calcChain.xml><?xml version="1.0" encoding="utf-8"?>
<calcChain xmlns="http://schemas.openxmlformats.org/spreadsheetml/2006/main">
  <c r="U36" i="1" l="1"/>
  <c r="V36" i="1"/>
  <c r="V163" i="1"/>
  <c r="U163" i="1"/>
  <c r="V162" i="1"/>
  <c r="U162" i="1"/>
  <c r="V161" i="1"/>
  <c r="U161" i="1"/>
  <c r="V160" i="1"/>
  <c r="U160" i="1"/>
  <c r="U159" i="1"/>
  <c r="V158" i="1"/>
  <c r="U158" i="1"/>
  <c r="V157" i="1"/>
  <c r="U157" i="1"/>
  <c r="V156" i="1"/>
  <c r="U156" i="1"/>
  <c r="V155" i="1"/>
  <c r="U155" i="1"/>
  <c r="V154" i="1"/>
  <c r="U154" i="1"/>
  <c r="V153" i="1"/>
  <c r="U153" i="1"/>
  <c r="V152" i="1"/>
  <c r="U152" i="1"/>
  <c r="V151" i="1"/>
  <c r="U151" i="1"/>
  <c r="V150" i="1"/>
  <c r="U150" i="1"/>
  <c r="V149" i="1"/>
  <c r="U149" i="1"/>
  <c r="V148" i="1"/>
  <c r="U148" i="1"/>
  <c r="U147" i="1"/>
  <c r="V146" i="1"/>
  <c r="U146" i="1"/>
  <c r="V145" i="1"/>
  <c r="U145" i="1"/>
  <c r="V144" i="1"/>
  <c r="U144" i="1"/>
  <c r="V143" i="1"/>
  <c r="U143" i="1"/>
  <c r="V142" i="1"/>
  <c r="U142" i="1"/>
  <c r="V141" i="1"/>
  <c r="U141" i="1"/>
  <c r="V140" i="1"/>
  <c r="U140" i="1"/>
  <c r="V139" i="1"/>
  <c r="U139" i="1"/>
  <c r="U138" i="1"/>
  <c r="U137" i="1"/>
  <c r="V136" i="1"/>
  <c r="U136" i="1"/>
  <c r="V135" i="1"/>
  <c r="U135" i="1"/>
  <c r="V134" i="1"/>
  <c r="U134" i="1"/>
  <c r="V133" i="1"/>
  <c r="U133" i="1"/>
  <c r="V132" i="1"/>
  <c r="U132" i="1"/>
  <c r="V131" i="1"/>
  <c r="U131" i="1"/>
  <c r="V130" i="1"/>
  <c r="U130" i="1"/>
  <c r="V129" i="1"/>
  <c r="U129" i="1"/>
  <c r="V128" i="1"/>
  <c r="U128" i="1"/>
  <c r="V127" i="1"/>
  <c r="U127" i="1"/>
  <c r="U126" i="1"/>
  <c r="V125" i="1"/>
  <c r="U125" i="1"/>
  <c r="V124" i="1"/>
  <c r="U124" i="1"/>
  <c r="V123" i="1"/>
  <c r="U123" i="1"/>
  <c r="V122" i="1"/>
  <c r="U122" i="1"/>
  <c r="V121" i="1"/>
  <c r="U121" i="1"/>
  <c r="V120" i="1"/>
  <c r="U120" i="1"/>
  <c r="V119" i="1"/>
  <c r="U119" i="1"/>
  <c r="U118" i="1"/>
  <c r="V117" i="1"/>
  <c r="U117" i="1"/>
  <c r="V116" i="1"/>
  <c r="U116" i="1"/>
  <c r="V115" i="1"/>
  <c r="U115" i="1"/>
  <c r="V114" i="1"/>
  <c r="U114" i="1"/>
  <c r="V113" i="1"/>
  <c r="U113" i="1"/>
  <c r="V112" i="1"/>
  <c r="U112" i="1"/>
  <c r="V111" i="1"/>
  <c r="U111" i="1"/>
  <c r="V110" i="1"/>
  <c r="U110" i="1"/>
  <c r="V109" i="1"/>
  <c r="U109" i="1"/>
  <c r="V108" i="1"/>
  <c r="U108" i="1"/>
  <c r="V107" i="1"/>
  <c r="U107" i="1"/>
  <c r="V106" i="1"/>
  <c r="U106" i="1"/>
  <c r="V105" i="1"/>
  <c r="U105" i="1"/>
  <c r="V104" i="1"/>
  <c r="U104" i="1"/>
  <c r="V103" i="1"/>
  <c r="U103" i="1"/>
  <c r="V102" i="1"/>
  <c r="U102" i="1"/>
  <c r="V101" i="1"/>
  <c r="U101" i="1"/>
  <c r="V100" i="1"/>
  <c r="U100" i="1"/>
  <c r="U99" i="1"/>
  <c r="V98" i="1"/>
  <c r="U98" i="1"/>
  <c r="V97" i="1"/>
  <c r="U97" i="1"/>
  <c r="V96" i="1"/>
  <c r="U96" i="1"/>
  <c r="V95" i="1"/>
  <c r="U95" i="1"/>
  <c r="V94" i="1"/>
  <c r="U94" i="1"/>
  <c r="V93" i="1"/>
  <c r="U93" i="1"/>
  <c r="V92" i="1"/>
  <c r="U92" i="1"/>
  <c r="V91" i="1"/>
  <c r="U91" i="1"/>
  <c r="V90" i="1"/>
  <c r="U90" i="1"/>
  <c r="V89" i="1"/>
  <c r="U89" i="1"/>
  <c r="V88" i="1"/>
  <c r="U88" i="1"/>
  <c r="V87" i="1"/>
  <c r="U87" i="1"/>
  <c r="V86" i="1"/>
  <c r="U86" i="1"/>
  <c r="V85" i="1"/>
  <c r="U85" i="1"/>
  <c r="V84" i="1"/>
  <c r="U84" i="1"/>
  <c r="V83" i="1"/>
  <c r="U83" i="1"/>
  <c r="V82" i="1"/>
  <c r="U82" i="1"/>
  <c r="V81" i="1"/>
  <c r="U81" i="1"/>
  <c r="V80" i="1"/>
  <c r="U80" i="1"/>
  <c r="V79" i="1"/>
  <c r="U79" i="1"/>
  <c r="V78" i="1"/>
  <c r="U78" i="1"/>
  <c r="V77" i="1"/>
  <c r="U77" i="1"/>
  <c r="V76" i="1"/>
  <c r="U76" i="1"/>
  <c r="V75" i="1"/>
  <c r="U75" i="1"/>
  <c r="V74" i="1"/>
  <c r="U74" i="1"/>
  <c r="V73" i="1"/>
  <c r="U73" i="1"/>
  <c r="V72" i="1"/>
  <c r="U72" i="1"/>
  <c r="V71" i="1"/>
  <c r="U71" i="1"/>
  <c r="V70" i="1"/>
  <c r="U70" i="1"/>
  <c r="V69" i="1"/>
  <c r="U69" i="1"/>
  <c r="V68" i="1"/>
  <c r="U68" i="1"/>
  <c r="V67" i="1"/>
  <c r="U67" i="1"/>
  <c r="V66" i="1"/>
  <c r="U66" i="1"/>
  <c r="V65" i="1"/>
  <c r="U65" i="1"/>
  <c r="V64" i="1"/>
  <c r="U64" i="1"/>
  <c r="U63" i="1"/>
  <c r="V62" i="1"/>
  <c r="U62" i="1"/>
  <c r="V61" i="1"/>
  <c r="U61" i="1"/>
  <c r="V60" i="1"/>
  <c r="U60" i="1"/>
  <c r="V59" i="1"/>
  <c r="U59" i="1"/>
  <c r="U58" i="1"/>
  <c r="V57" i="1"/>
  <c r="U57" i="1"/>
  <c r="V56" i="1"/>
  <c r="U56" i="1"/>
  <c r="V55" i="1"/>
  <c r="U55" i="1"/>
  <c r="V54" i="1"/>
  <c r="U54" i="1"/>
  <c r="V53" i="1"/>
  <c r="U53" i="1"/>
  <c r="V52" i="1"/>
  <c r="U52" i="1"/>
  <c r="V51" i="1"/>
  <c r="U51" i="1"/>
  <c r="V50" i="1"/>
  <c r="U50" i="1"/>
  <c r="V49" i="1"/>
  <c r="U49" i="1"/>
  <c r="V48" i="1"/>
  <c r="U48" i="1"/>
  <c r="V47" i="1"/>
  <c r="U47" i="1"/>
  <c r="V46" i="1"/>
  <c r="U46" i="1"/>
  <c r="V45" i="1"/>
  <c r="U45" i="1"/>
  <c r="V44" i="1"/>
  <c r="U44" i="1"/>
  <c r="V43" i="1"/>
  <c r="U43" i="1"/>
  <c r="V42" i="1"/>
  <c r="U42" i="1"/>
  <c r="V41" i="1"/>
  <c r="U41" i="1"/>
  <c r="U40" i="1"/>
  <c r="V39" i="1"/>
  <c r="U39" i="1"/>
  <c r="V38" i="1"/>
  <c r="U38" i="1"/>
  <c r="V37" i="1"/>
  <c r="U37" i="1"/>
  <c r="V35" i="1"/>
  <c r="U35" i="1"/>
  <c r="V34" i="1"/>
  <c r="U34" i="1"/>
  <c r="V33" i="1"/>
  <c r="U33" i="1"/>
  <c r="V32" i="1"/>
  <c r="U32" i="1"/>
  <c r="V31" i="1"/>
  <c r="U31" i="1"/>
  <c r="V30" i="1"/>
  <c r="U30" i="1"/>
  <c r="V29" i="1"/>
  <c r="U29" i="1"/>
  <c r="V28" i="1"/>
  <c r="U28" i="1"/>
  <c r="V27" i="1"/>
  <c r="U27" i="1"/>
  <c r="V26" i="1"/>
  <c r="U26" i="1"/>
  <c r="V25" i="1"/>
  <c r="U25" i="1"/>
  <c r="V24" i="1"/>
  <c r="U24" i="1"/>
  <c r="V23" i="1"/>
  <c r="U23" i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A5" i="1"/>
  <c r="A4" i="1"/>
</calcChain>
</file>

<file path=xl/sharedStrings.xml><?xml version="1.0" encoding="utf-8"?>
<sst xmlns="http://schemas.openxmlformats.org/spreadsheetml/2006/main" count="2371" uniqueCount="1135">
  <si>
    <t>ИНФРА-М Научно-издательский Центр</t>
  </si>
  <si>
    <t>Данный прайс-лист не является публичной офертой</t>
  </si>
  <si>
    <t>127214, Москва г, Полярная ул, дом № 31 В, строение 1 эт.3 пом.I.к.9Б</t>
  </si>
  <si>
    <t>Издательство оставляет за собой право на изменение ассортимента и цен на издания.
Информацию о наличии товара и актуальные цены уточняйте у вашего курирующего менеджера 
или напишите нам на электронную почту books@infra-m.ru</t>
  </si>
  <si>
    <t>тел/факс: +7 (495) 280-15-96</t>
  </si>
  <si>
    <t>Заказ</t>
  </si>
  <si>
    <t>Код</t>
  </si>
  <si>
    <t>Цена опт.</t>
  </si>
  <si>
    <t>Наименование товара</t>
  </si>
  <si>
    <t>Основное заглавие</t>
  </si>
  <si>
    <t>Авторы</t>
  </si>
  <si>
    <t>Оформление</t>
  </si>
  <si>
    <t>Издательство</t>
  </si>
  <si>
    <t>Серия</t>
  </si>
  <si>
    <t>Ст-т</t>
  </si>
  <si>
    <t>Стр.</t>
  </si>
  <si>
    <t>Год</t>
  </si>
  <si>
    <t>ISBN</t>
  </si>
  <si>
    <t>Раздел</t>
  </si>
  <si>
    <t>Подраздел</t>
  </si>
  <si>
    <t>Вид издания</t>
  </si>
  <si>
    <t>Уровень образования</t>
  </si>
  <si>
    <t>ОКСО</t>
  </si>
  <si>
    <t>Гриф МО</t>
  </si>
  <si>
    <t>Доп. мат. на znanium.com</t>
  </si>
  <si>
    <t>Обложка</t>
  </si>
  <si>
    <t>ЭБС Znanium.com</t>
  </si>
  <si>
    <t>Аффилиация автора</t>
  </si>
  <si>
    <t>Новинка месяца</t>
  </si>
  <si>
    <t>ПООП</t>
  </si>
  <si>
    <t>К</t>
  </si>
  <si>
    <t>Ш</t>
  </si>
  <si>
    <t>Обложка. КБС</t>
  </si>
  <si>
    <t>НИЦ ИНФРА-М</t>
  </si>
  <si>
    <t>Научная мысль</t>
  </si>
  <si>
    <t>ОБЩЕСТВЕННЫЕ НАУКИ.  ЭКОНОМИКА. ПРАВО</t>
  </si>
  <si>
    <t>История. Исторические науки</t>
  </si>
  <si>
    <t>Монография</t>
  </si>
  <si>
    <t>Дополнительное образование / Дополнительное профессиональное образование</t>
  </si>
  <si>
    <t>46.03.01, 46.04.01, 46.06.01</t>
  </si>
  <si>
    <t>0112</t>
  </si>
  <si>
    <t>Политика. Социология</t>
  </si>
  <si>
    <t>0118</t>
  </si>
  <si>
    <t>Харченко В.К.</t>
  </si>
  <si>
    <t>ГУМАНИТАРНЫЕ НАУКИ. РЕЛИГИЯ. ИСКУССТВО</t>
  </si>
  <si>
    <t>Филологические науки</t>
  </si>
  <si>
    <t>Белгородский государственный национальный исследовательский университет</t>
  </si>
  <si>
    <t>0119</t>
  </si>
  <si>
    <t>684798.05.01</t>
  </si>
  <si>
    <t>"Тайный ключ русской литературы"...: Монография / С.О.Курьянов-М.:НИЦ ИНФРА-М,2024.-311с.(П)</t>
  </si>
  <si>
    <t>"ТАЙНЫЙ КЛЮЧ РУССКОЙ ЛИТЕРАТУРЫ": ФОРМИРОВАНИЕ И СТАНОВЛЕНИЕ КРЫМСКОГО ТЕКСТА В РУССКОЙ ЛИТЕРАТУРЕ X-XIX ВЕКОВ</t>
  </si>
  <si>
    <t>Курьянов С.О.</t>
  </si>
  <si>
    <t>Переплет 7БЦ/Без шитья</t>
  </si>
  <si>
    <t>Научная мысль - 100 лет КрымФУ</t>
  </si>
  <si>
    <t>978-5-16-014774-1</t>
  </si>
  <si>
    <t>45.04.01, 45.04.02, 44.03.05, 45.03.01, 45.03.02, 42.03.04</t>
  </si>
  <si>
    <t>Крымский федеральный университет им. В.И. Вернадского, структурное подразделение Таврическая академия</t>
  </si>
  <si>
    <t>Философия</t>
  </si>
  <si>
    <t>Елецкий государственный университет им. И.А. Бунина</t>
  </si>
  <si>
    <t>0111</t>
  </si>
  <si>
    <t>Юр. НОРМА</t>
  </si>
  <si>
    <t>763312.04.01</t>
  </si>
  <si>
    <t>"Чайка” А. П. Чехова. Поэтика. Проблематика...: Моногр. / А.Г.Головачёва - М.:НИЦ ИНФРА-М,2024 - 235 с.(О)</t>
  </si>
  <si>
    <t>"ЧАЙКА” А. П. ЧЕХОВА. ПОЭТИКА. ПРОБЛЕМАТИКА. ЛИТЕРАТУРНО-ТЕАТРАЛЬНЫЙ КОНТЕКСТ</t>
  </si>
  <si>
    <t>Головачёва А.Г.</t>
  </si>
  <si>
    <t>978-5-16-017152-4</t>
  </si>
  <si>
    <t>45.07.01, 44.03.05, 52.03.05, 52.03.04</t>
  </si>
  <si>
    <t>0122</t>
  </si>
  <si>
    <t>776902.02.01</t>
  </si>
  <si>
    <t>"Человек самоорганизующийся". Психология взаимодейств..: Моногр. / В.В.Гребнева-М.:НИЦ ИНФРА-М,2023-342с.(о)</t>
  </si>
  <si>
    <t>"ЧЕЛОВЕК САМООРГАНИЗУЮЩИЙСЯ". ПСИХОЛОГИЯ ВЗАИМОДЕЙСТВИЯ В СФЕРЕ ВЫСШЕГО ОБРАЗОВАНИЯ</t>
  </si>
  <si>
    <t>Гребнева В.В.</t>
  </si>
  <si>
    <t>978-5-16-017671-0</t>
  </si>
  <si>
    <t>Психология</t>
  </si>
  <si>
    <t>37.04.01, 37.05.02, 37.06.01</t>
  </si>
  <si>
    <t>0123</t>
  </si>
  <si>
    <t>0113</t>
  </si>
  <si>
    <t>Скиперских А.В.</t>
  </si>
  <si>
    <t>Переплет 7БЦ</t>
  </si>
  <si>
    <t>683429.06.01</t>
  </si>
  <si>
    <t>«Православный тихий Дон» в творчестве..: Моногр. / Л.Г.Сатарова - М.:НИЦ ИНФРА-М,2023 - 270 с.(о)</t>
  </si>
  <si>
    <t>«ПРАВОСЛАВНЫЙ ТИХИЙ ДОН» В ТВОРЧЕСТВЕ М.А. ШОЛОХОВА И ЕГО ПРЕДШЕСТВЕННИКОВ</t>
  </si>
  <si>
    <t>Сатарова Л.Г.</t>
  </si>
  <si>
    <t>978-5-16-017481-5</t>
  </si>
  <si>
    <t>45.03.99, 44.03.01, 45.03.01, 45.03.02</t>
  </si>
  <si>
    <t>Липецкий государственный педагогический университет им. П.П. Семенова-Тян-Шанского</t>
  </si>
  <si>
    <t>Научная мысль - Финансовый университет</t>
  </si>
  <si>
    <t>Финансовый университет при Правительстве Российской Федерации</t>
  </si>
  <si>
    <t>0120</t>
  </si>
  <si>
    <t>699353.03.01</t>
  </si>
  <si>
    <t>«Советская Атлантида». Мифология революции: Моногр. / М.С.Колесов, - 2 изд.-М.:НИЦ ИНФРА-М,2023.-352с(П)</t>
  </si>
  <si>
    <t>«СОВЕТСКАЯ АТЛАНТИДА». МИФОЛОГИЯ РЕВОЛЮЦИИ, ИЗД.2</t>
  </si>
  <si>
    <t>Колесов М.С.</t>
  </si>
  <si>
    <t>Научная мысль (СевГУ)</t>
  </si>
  <si>
    <t>978-5-16-014778-9</t>
  </si>
  <si>
    <t>46.04.01, 46.06.01</t>
  </si>
  <si>
    <t>Севастопольский государственный университет</t>
  </si>
  <si>
    <t>0220</t>
  </si>
  <si>
    <t>-</t>
  </si>
  <si>
    <t>Горохов П.А.</t>
  </si>
  <si>
    <t>Российская академия народного хозяйства и государственной службы при Президенте РФ, Оренбургский ф-л</t>
  </si>
  <si>
    <t>0121</t>
  </si>
  <si>
    <t>Российский экономический университет им. Г.В. Плеханова</t>
  </si>
  <si>
    <t>Декабрь, 2023</t>
  </si>
  <si>
    <t>0124</t>
  </si>
  <si>
    <t>Казаков Е.Ф.</t>
  </si>
  <si>
    <t>Кемеровский государственный университет</t>
  </si>
  <si>
    <t>ЕСТЕСТВЕННЫЕ НАУКИ. МАТЕМАТИКА</t>
  </si>
  <si>
    <t>Естественные науки в целом</t>
  </si>
  <si>
    <t>Санкт-Петербургский государственный университет</t>
  </si>
  <si>
    <t>ЛИТЕРАТУРА ДЛЯ СРЕДНЕЙ ШКОЛЫ И АБИТУРИЕНТОВ. ПЕДАГОГИКА</t>
  </si>
  <si>
    <t>Педагогика. Образование</t>
  </si>
  <si>
    <t>44.04.01, 44.03.01, 44.03.05</t>
  </si>
  <si>
    <t>Крымский федеральный университет им. В.И. Вернадского</t>
  </si>
  <si>
    <t>0115</t>
  </si>
  <si>
    <t>ПРИКЛАДНЫЕ НАУКИ. ТЕХНИКА. МЕДИЦИНА</t>
  </si>
  <si>
    <t>0116</t>
  </si>
  <si>
    <t>Научная мысль (СФУ)</t>
  </si>
  <si>
    <t>Сибирский федеральный университет</t>
  </si>
  <si>
    <t>Управление (менеджмент)</t>
  </si>
  <si>
    <t>38.04.03, 38.03.01, 38.03.03, 44.03.01, 41.03.06</t>
  </si>
  <si>
    <t>Российская академия народного хозяйства и государственной службы при Президенте РФ</t>
  </si>
  <si>
    <t>0114</t>
  </si>
  <si>
    <t>ИЦ РИОР</t>
  </si>
  <si>
    <t>0117</t>
  </si>
  <si>
    <t>Информатика. Вычислительная техника</t>
  </si>
  <si>
    <t>Московский государственный юридический университет им. О.Е. Кутафина</t>
  </si>
  <si>
    <t>Ноябрь, 2023</t>
  </si>
  <si>
    <t>40.03.01, 40.04.01, 38.04.04, 40.06.01, 38.03.04</t>
  </si>
  <si>
    <t>Новосибирский государственный аграрный университет</t>
  </si>
  <si>
    <t>Яковлев С.В.</t>
  </si>
  <si>
    <t>Российская академия образования</t>
  </si>
  <si>
    <t>656481.06.01</t>
  </si>
  <si>
    <t>Актуальные вопросы защиты информации: Моногр. / Е.К.Баранова-М.:ИЦ РИОР, НИЦ ИНФРА-М,2023-111с.(О)</t>
  </si>
  <si>
    <t>АКТУАЛЬНЫЕ ВОПРОСЫ ЗАЩИТЫ ИНФОРМАЦИИ</t>
  </si>
  <si>
    <t>Баранова Е.К., Бабаш А.В.</t>
  </si>
  <si>
    <t>978-5-369-01680-0</t>
  </si>
  <si>
    <t>46.03.02, 09.03.01, 10.03.01, 27.03.02, 10.04.01, 27.04.03, 10.05.04, 10.05.01, 10.05.03, 10.05.05, 10.05.02, 10.05.07</t>
  </si>
  <si>
    <t>Национальный исследовательский университет "Высшая школа экономики"</t>
  </si>
  <si>
    <t>Московский городской педагогический университет</t>
  </si>
  <si>
    <t>0217</t>
  </si>
  <si>
    <t>Институт государства и права Российской академии наук</t>
  </si>
  <si>
    <t>774768.04.01</t>
  </si>
  <si>
    <t>Актуальные пробл. развития сов. ист. науки...: Моногр. / А.Е.Смирницкий-М.:НИЦ ИНФРА-М,2023.-157 с.(О)</t>
  </si>
  <si>
    <t>АКТУАЛЬНЫЕ ПРОБЛЕМЫ РАЗВИТИЯ СОВЕТСКОЙ ИСТОРИЧЕСКОЙ НАУКИ (1917-1991)</t>
  </si>
  <si>
    <t>Смирницкий А.Е.</t>
  </si>
  <si>
    <t>978-5-16-017606-2</t>
  </si>
  <si>
    <t>46.04.01, 46.04.02, 44.04.01, 46.06.01</t>
  </si>
  <si>
    <t>Нижегородский государственный педагогический университет им. К. Минина</t>
  </si>
  <si>
    <t>0199</t>
  </si>
  <si>
    <t>Магистр</t>
  </si>
  <si>
    <t>668774.03.01</t>
  </si>
  <si>
    <t>Алтайская лит. Портреты писателей...: Моногр. / Н.М.Киндикова - М.:НИЦ ИНФРА-М,2022-82с(Науч.мысль)(О)</t>
  </si>
  <si>
    <t>АЛТАЙСКАЯ ЛИТЕРАТУРА. ПОРТРЕТЫ ПИСАТЕЛЕЙ И ЛИТЕРАТУРОВЕДОВ.</t>
  </si>
  <si>
    <t>Киндикова Н.М.</t>
  </si>
  <si>
    <t>978-5-16-013387-4</t>
  </si>
  <si>
    <t>42.03.02, 42.03.03, 45.03.01, 41.03.06, 42.03.04</t>
  </si>
  <si>
    <t>Горно-Алтайский государственный университет</t>
  </si>
  <si>
    <t>Искусство</t>
  </si>
  <si>
    <t>Июль, 2023</t>
  </si>
  <si>
    <t>Борзых С.В.</t>
  </si>
  <si>
    <t>Томский государственный архитектурно-строительный университет</t>
  </si>
  <si>
    <t>0216</t>
  </si>
  <si>
    <t>Медицина. Фармакология</t>
  </si>
  <si>
    <t>31.05.01</t>
  </si>
  <si>
    <t>0223</t>
  </si>
  <si>
    <t>Научная мысль (РГГУ)</t>
  </si>
  <si>
    <t>Сентябрь, 2023</t>
  </si>
  <si>
    <t>Белгородский государственный институт искусств и культуры</t>
  </si>
  <si>
    <t>45.04.01, 45.03.01</t>
  </si>
  <si>
    <t>Астраханский государственный университет</t>
  </si>
  <si>
    <t>Карабущенко П.Л.</t>
  </si>
  <si>
    <t>Самарский государственный медицинский университет</t>
  </si>
  <si>
    <t>Поройков С. Ю.</t>
  </si>
  <si>
    <t>Московский государственный университет им. М.В. Ломоносова, факультет вычислительной математики и ки</t>
  </si>
  <si>
    <t>720406.02.01</t>
  </si>
  <si>
    <t>Архитектура эволюции: Монография / Ю.И.Пацкевич - М.:НИЦ ИНФРА-М,2022 - 186 с.(Науч.мысль)(О)</t>
  </si>
  <si>
    <t>АРХИТЕКТУРА ЭВОЛЮЦИИ</t>
  </si>
  <si>
    <t>Пацкевич Ю.И., Пацкевич А.В.</t>
  </si>
  <si>
    <t>978-5-16-016916-3</t>
  </si>
  <si>
    <t>Культура. Средства массовой информации</t>
  </si>
  <si>
    <t>00.05.10, 00.03.10, 39.06.01</t>
  </si>
  <si>
    <t>Вузовский учебник</t>
  </si>
  <si>
    <t>Научная книга</t>
  </si>
  <si>
    <t>Пензенский государственный университет архитектуры и строительства</t>
  </si>
  <si>
    <t>0213</t>
  </si>
  <si>
    <t>ИНФРА-М Издательский Дом</t>
  </si>
  <si>
    <t>ДА</t>
  </si>
  <si>
    <t>682688.02.01</t>
  </si>
  <si>
    <t>Банальность бытия: Монография / С.В.Борзых - М.:НИЦ ИНФРА-М,2023 - 155 с.-(Науч.мысль)(О)</t>
  </si>
  <si>
    <t>БАНАЛЬНОСТЬ БЫТИЯ</t>
  </si>
  <si>
    <t>978-5-16-014027-8</t>
  </si>
  <si>
    <t>47.04.01, 44.03.01, 44.03.05</t>
  </si>
  <si>
    <t>Дополнительное образование / Дополнительное профессиональное образование / ДПО - повышение квалификации</t>
  </si>
  <si>
    <t>0110</t>
  </si>
  <si>
    <t>777932.02.01</t>
  </si>
  <si>
    <t>Белорусский выбор. Политич. и экономич. анализ...: Моногр. / С.Ю.Глазьев -М.:НИЦ ИНФРА-М,2023.-218 с.(О)</t>
  </si>
  <si>
    <t>БЕЛОРУССКИЙ ВЫБОР. ПОЛИТИЧЕСКИЙ И ЭКОНОМИЧЕСКИЙ АНАЛИЗ РЕСПУБЛИКИ БЕЛАРУСЬ ДО И ПОСЛЕ ПРЕЗИДЕНТСКИХ ВЫБОРОВ 2020 ГОДА</t>
  </si>
  <si>
    <t>Глазьев С.Ю., Чистилин Д.К., Живалов В.Н. и др.</t>
  </si>
  <si>
    <t>978-5-16-017784-7</t>
  </si>
  <si>
    <t>41.03.05, 41.04.04, 41.06.01, 41.03.01, 41.03.06</t>
  </si>
  <si>
    <t>Бизнес</t>
  </si>
  <si>
    <t>277900.06.01</t>
  </si>
  <si>
    <t>Биологические ресурсы Камчатки и их рац. исп. /А.Н.Сметанин - М.:НИЦ ИНФРА-М,2022 - 256с.(Научная мысль)</t>
  </si>
  <si>
    <t>БИОЛОГИЧЕСКИЕ РЕСУРСЫ КАМЧАТКИ И ИХ РАЦИОНАЛЬНОЕ  ИСПОЛЬЗОВАНИЕ</t>
  </si>
  <si>
    <t>Сметанин А. Н.</t>
  </si>
  <si>
    <t>978-5-16-009802-9</t>
  </si>
  <si>
    <t>Биологические науки</t>
  </si>
  <si>
    <t>06.04.01, 05.04.06</t>
  </si>
  <si>
    <t>Еськов Е.К.</t>
  </si>
  <si>
    <t>Российский государственный аграрный заочный университет</t>
  </si>
  <si>
    <t>Российский государственный аграрный университет - МСХА им. К.А. Тимирязева</t>
  </si>
  <si>
    <t>442600.10.01</t>
  </si>
  <si>
    <t>Битва за Кашмир: пакистано-индийская война 1965г.: Моногр. / Д.Б.Татарков-2изд.-М.:Вуз.уч.,НИЦ ИНФРА-М,2024-189с.(о)</t>
  </si>
  <si>
    <t>БИТВА ЗА КАШМИР: ПАКИСТАНО-ИНДИЙСКАЯ ВОЙНА 1965 Г., ИЗД.2</t>
  </si>
  <si>
    <t>Татарков Д.Б.</t>
  </si>
  <si>
    <t>978-5-9558-0468-2</t>
  </si>
  <si>
    <t>Военное дело. Оружие. Спецслужбы</t>
  </si>
  <si>
    <t>56.05.05, 41.03.04</t>
  </si>
  <si>
    <t>0215</t>
  </si>
  <si>
    <t>786543.03.01</t>
  </si>
  <si>
    <t>Богатство цвета в русском языке: Моногр. / В.К.Харченко-М.:НИЦ ИНФРА-М,2024.-233 с.(Науч.мысль)(о)</t>
  </si>
  <si>
    <t>БОГАТСТВО ЦВЕТА В РУССКОМ ЯЗЫКЕ</t>
  </si>
  <si>
    <t>978-5-16-018691-7</t>
  </si>
  <si>
    <t>45.04.02, 45.06.01</t>
  </si>
  <si>
    <t>Кудрявцев В.Н.</t>
  </si>
  <si>
    <t>399600.04.01</t>
  </si>
  <si>
    <t>Бремя разума: Монография / С.В.Борзых-М.:НИЦ ИНФРА-М,2023.-115 с..-(Науч.мысль)(О)</t>
  </si>
  <si>
    <t>БРЕМЯ РАЗУМА</t>
  </si>
  <si>
    <t>978-5-16-011282-4</t>
  </si>
  <si>
    <t>39.00.00, 51.00.00, 47.03.01, 40.03.01, 47.04.01, 51.04.01, 39.04.01, 44.03.01, 44.03.05</t>
  </si>
  <si>
    <t>447300.07.01</t>
  </si>
  <si>
    <t>Бренд в современной культуре: Моногр. / Л.М.Дмитриева - М.: Магистр,НИЦ ИНФРА-М, 2023 - 200 с.(О)</t>
  </si>
  <si>
    <t>БРЕНД В СОВРЕМЕННОЙ КУЛЬТУРЕ</t>
  </si>
  <si>
    <t>Дмитриева Л.М.</t>
  </si>
  <si>
    <t>978-5-9776-0369-0</t>
  </si>
  <si>
    <t>42.04.01, 51.04.01, 44.03.01, 44.03.05</t>
  </si>
  <si>
    <t>Омский государственный технический университет</t>
  </si>
  <si>
    <t>726513.03.01</t>
  </si>
  <si>
    <t>Будущее России: переход в новую формацию: Моногр./ В.Д.Попов - М.:НИЦ ИНФРА-М,2022 - 229 с.(Науч.мысль)(О)</t>
  </si>
  <si>
    <t>БУДУЩЕЕ РОССИИ: ПЕРЕХОД В НОВУЮ ФОРМАЦИЮ</t>
  </si>
  <si>
    <t>Попов В.Д.</t>
  </si>
  <si>
    <t>978-5-16-015903-4</t>
  </si>
  <si>
    <t>41.04.04, 41.04.05, 41.04.02, 41.06.01</t>
  </si>
  <si>
    <t>Вятский государственный университет</t>
  </si>
  <si>
    <t>Московский государственный университет им. М.В. Ломоносова</t>
  </si>
  <si>
    <t>45.04.01, 45.06.01</t>
  </si>
  <si>
    <t>Воронежский государственный университет</t>
  </si>
  <si>
    <t>0218</t>
  </si>
  <si>
    <t>0109</t>
  </si>
  <si>
    <t>Пензенский государственный университет</t>
  </si>
  <si>
    <t>Терновая Л.О.</t>
  </si>
  <si>
    <t>Московский автомобильно-дорожный государственный технический университет</t>
  </si>
  <si>
    <t>Турбовской Я.С.</t>
  </si>
  <si>
    <t>Институт стратегии развития образования</t>
  </si>
  <si>
    <t>733987.04.01</t>
  </si>
  <si>
    <t>Византия и Русь. Статус гос. как отражение..: Моногр. / Д.А.Казанцев - М.:НИЦ ИНФРА-М,2024 - 210с(О)</t>
  </si>
  <si>
    <t>ВИЗАНТИЯ И РУСЬ. СТАТУС ГОСУДАРЯ КАК ОТРАЖЕНИЕ ПОЛИТИЧЕСКОЙ КУЛЬТУРЫ (КОНЕЦ IX - НАЧАЛО XVI ВЕКА)</t>
  </si>
  <si>
    <t>Казанцев Д.А.</t>
  </si>
  <si>
    <t>978-5-16-016263-8</t>
  </si>
  <si>
    <t>00.05.04</t>
  </si>
  <si>
    <t>Центр развития экономики</t>
  </si>
  <si>
    <t>Институт международного права и экономики им. А.С. Грибоедова</t>
  </si>
  <si>
    <t>Институт коррекционной педагогики Российской академии образования</t>
  </si>
  <si>
    <t>Октябрь, 2023</t>
  </si>
  <si>
    <t>Панищев А.Л.</t>
  </si>
  <si>
    <t>Финансовый университет при Правительстве Российской Федерации, Курский ф-л</t>
  </si>
  <si>
    <t>38.04.01, 38.04.02, 38.06.01</t>
  </si>
  <si>
    <t>Государственный университет управления</t>
  </si>
  <si>
    <t>39.04.01, 39.06.01</t>
  </si>
  <si>
    <t>773884.02.01</t>
  </si>
  <si>
    <t>Возвращаясь к Чехову: Монография / В.Я.Звиняцковский-М.:НИЦ ИНФРА-М,2023.-189 с.(Науч.мысль)(П)</t>
  </si>
  <si>
    <t>ВОЗВРАЩАЯСЬ К ЧЕХОВУ</t>
  </si>
  <si>
    <t>Звиняцковский В.Я.</t>
  </si>
  <si>
    <t>978-5-16-017513-3</t>
  </si>
  <si>
    <t>162350.14.01</t>
  </si>
  <si>
    <t>Воспитание детей в духе миролюбия в трад..: Моногр. / О.В.Коротких - М.:НИЦ ИНФРА-М,2024 - 128 с(О)</t>
  </si>
  <si>
    <t>ВОСПИТАНИЕ ДЕТЕЙ В ДУХЕ МИРОЛЮБИЯ В ТРАДИЦИЯХ НАРОДНОЙ ПЕДАГОГИКИ</t>
  </si>
  <si>
    <t>Коротких О.В.</t>
  </si>
  <si>
    <t>978-5-16-005175-8</t>
  </si>
  <si>
    <t>44.04.02, 44.04.01, 44.04.04, 44.03.01, 44.03.05, 44.03.04, 44.03.02</t>
  </si>
  <si>
    <t>800888.02.01</t>
  </si>
  <si>
    <t>Воспитание детей и молодежи: тенденции и реш.: Моногр. / И.В.Иванова.-М.:НИЦ ИНФРА-М,2023.-183 с.(п)</t>
  </si>
  <si>
    <t>ВОСПИТАНИЕ ДЕТЕЙ И МОЛОДЕЖИ: ТЕНДЕНЦИИ И РЕШЕНИЯ</t>
  </si>
  <si>
    <t>Иванова И.В., Макарова В.А., Астахова Л.Г. и др.</t>
  </si>
  <si>
    <t>978-5-16-018627-6</t>
  </si>
  <si>
    <t>44.04.02, 44.04.01, 44.04.04, 44.05.01, 44.06.01</t>
  </si>
  <si>
    <t>Калужский государственный  университет им. К.Э. Циолковского</t>
  </si>
  <si>
    <t>643226.07.01</t>
  </si>
  <si>
    <t>Воспитание ценностных основ.личности: Моногр. / С.В.Яковлев - 2 изд. - М.:НИЦ ИНФРА-М,2023-148с(О)</t>
  </si>
  <si>
    <t>ВОСПИТАНИЕ ЦЕННОСТНЫХ ОСНОВАНИЙ ЛИЧНОСТИ, ИЗД.2</t>
  </si>
  <si>
    <t>978-5-16-010217-7</t>
  </si>
  <si>
    <t>44.03.01, 44.03.05</t>
  </si>
  <si>
    <t>656313.07.01</t>
  </si>
  <si>
    <t>Восточнославянское язычество: От рождения до гибели богов / М.Н.Козлов-М.:Вуз.уч.,НИЦ ИНФРА-М,2023-296с(П)</t>
  </si>
  <si>
    <t>ВОСТОЧНОСЛАВЯНСКОЕ ЯЗЫЧЕСТВО: ОТ РОЖДЕНИЯ ДО ГИБЕЛИ БОГОВ</t>
  </si>
  <si>
    <t>Козлов М.Н.</t>
  </si>
  <si>
    <t>Научная книга (Севастопольский государственный университет)</t>
  </si>
  <si>
    <t>978-5-9558-0562-7</t>
  </si>
  <si>
    <t>51.04.01, 44.03.05, 51.03.01</t>
  </si>
  <si>
    <t>707016.04.01</t>
  </si>
  <si>
    <t>Гендерная социология: женское движение...: Моногр. / Л.О.Терновая-М.:НИЦ ИНФРА-М,2023.-198 с.(Науч.мысль)(О)</t>
  </si>
  <si>
    <t>ГЕНДЕРНАЯ СОЦИОЛОГИЯ: ЖЕНСКОЕ ДВИЖЕНИЕ В ОТВЕТАХ НА «ЖЕНСКИЙ ВОПРОС»</t>
  </si>
  <si>
    <t>978-5-16-015198-4</t>
  </si>
  <si>
    <t>Донской государственный технический университет</t>
  </si>
  <si>
    <t>40.03.01, 44.03.05</t>
  </si>
  <si>
    <t>Национальный исследовательский Томский государственный университет</t>
  </si>
  <si>
    <t>0222</t>
  </si>
  <si>
    <t>Научная мысль (КрымФУ)</t>
  </si>
  <si>
    <t>334100.10.01</t>
  </si>
  <si>
    <t>Годы решений: Монография / О.Шпенглер - М.:НИЦ ИНФРА-М,2023 - 117 с.-(Науч.мысль)(О)</t>
  </si>
  <si>
    <t>ГОДЫ РЕШЕНИЙ</t>
  </si>
  <si>
    <t>Шпенглер О., Афанасьев В.В.</t>
  </si>
  <si>
    <t>978-5-16-010649-6</t>
  </si>
  <si>
    <t>41.03.04, 41.04.04, 41.06.01</t>
  </si>
  <si>
    <t>Московский педагогический государственный университет</t>
  </si>
  <si>
    <t>Государственный Университет Просвещения</t>
  </si>
  <si>
    <t>40.03.01, 40.04.01, 40.06.01</t>
  </si>
  <si>
    <t>Кубанский государственный университет</t>
  </si>
  <si>
    <t>729932.02.01</t>
  </si>
  <si>
    <t>Грязелечение в Республике Крым: Моногр. / Т.Ф.Голубова-М.:НИЦ ИНФРА-М,2024.-315 с.(Науч.мысль)(О)</t>
  </si>
  <si>
    <t>ГРЯЗЕЛЕЧЕНИЕ В РЕСПУБЛИКЕ КРЫМ</t>
  </si>
  <si>
    <t>Голубова Т.Ф., Любчик В.Н.</t>
  </si>
  <si>
    <t>978-5-16-016025-2</t>
  </si>
  <si>
    <t>31.05.01, 31.05.02, 31.06.01</t>
  </si>
  <si>
    <t>Национальный медицинский исследовательский центр реабилитации и курортологии</t>
  </si>
  <si>
    <t>774992.02.01</t>
  </si>
  <si>
    <t>Девиантология - социология и психология зла: Моногр. / Т.А.Хагуров-М.:НИЦ ИНФРА-М,2024.-412 с.(О)</t>
  </si>
  <si>
    <t>ДЕВИАНТОЛОГИЯ - СОЦИОЛОГИЯ И ПСИХОЛОГИЯ ЗЛА</t>
  </si>
  <si>
    <t>Хагуров Т.А.</t>
  </si>
  <si>
    <t>978-5-16-017699-4</t>
  </si>
  <si>
    <t>37.03.01, 37.04.01, 44.04.02, 40.04.01, 47.04.02, 39.04.02, 39.04.01, 37.05.01, 44.05.01, 37.06.01, 40.06.01, 44.06.01, 47.06.01, 44.07.02, 47.07.01, 39.03.01</t>
  </si>
  <si>
    <t>300800.10.01</t>
  </si>
  <si>
    <t>Дети и телевидение: история психол.исслед...: Моногр. / О.И.Маховская-М.:НИЦ ИНФРА-М,2023.-172с-(О)</t>
  </si>
  <si>
    <t>ДЕТИ И ТЕЛЕВИДЕНИЕ: ИСТОРИЯ ПСИХОЛОГИЧЕСКИХ ИССЛЕДОВАНИЙ И ЭКСПЕРТИЗЫ ТЕЛЕПРОГРАММ ДЛЯ ДЕТЕЙ</t>
  </si>
  <si>
    <t>Маховская О.И., Марченко Ф.О.</t>
  </si>
  <si>
    <t>978-5-16-010167-5</t>
  </si>
  <si>
    <t>37.03.01, 37.04.01</t>
  </si>
  <si>
    <t>Институт психологии Российской академии наук</t>
  </si>
  <si>
    <t>Российский университет спорта «ГЦОЛИФК»</t>
  </si>
  <si>
    <t>06.04.01, 06.06.01</t>
  </si>
  <si>
    <t>750180.02.01</t>
  </si>
  <si>
    <t>Династия купцов Сибиряковых и ее роль в развитии Восточной Сибири в XVIII... / А.С.Дикун-М.:НИЦ ИНФРА-М,2023.-165 с.(О)</t>
  </si>
  <si>
    <t>ДИНАСТИЯ КУПЦОВ СИБИРЯКОВЫХ И ЕЕ РОЛЬ В РАЗВИТИИ ВОСТОЧНОЙ СИБИРИ В XVIII - НАЧАЛЕ XX ВЕКА</t>
  </si>
  <si>
    <t>Дикун А.С.</t>
  </si>
  <si>
    <t>978-5-16-016750-3</t>
  </si>
  <si>
    <t>Иркутский государственный университет</t>
  </si>
  <si>
    <t>Форум</t>
  </si>
  <si>
    <t>Институт социально-политических исследований Российской академии наук</t>
  </si>
  <si>
    <t>644181.05.01</t>
  </si>
  <si>
    <t>Духовная культура горняков Европы и России..: Моногр. / А.А.Мурзин - М.:НИЦ ИНФРА-М,2024 - 100 с.(О)</t>
  </si>
  <si>
    <t>ДУХОВНАЯ КУЛЬТУРА ГОРНЯКОВ ЕВРОПЫ И РОССИИ: ВЕРОВАНИЯ  И ПРАЗДНИЧНО-ОБРЯДОВЫЕ ПРАКТИКИ (СРАВНИТЕЛЬНЫЙ АНАЛИЗ)</t>
  </si>
  <si>
    <t>Мурзин А.А.</t>
  </si>
  <si>
    <t>978-5-16-013863-3</t>
  </si>
  <si>
    <t>51.04.04, 50.04.04, 38.03.01, 44.03.05, 51.03.01, 54.03.04, 51.03.02</t>
  </si>
  <si>
    <t>Дачный эксперт</t>
  </si>
  <si>
    <t>704204.02.01</t>
  </si>
  <si>
    <t>Душа как реальность: Монография / Е.Ф.Казаков-М.:НИЦ ИНФРА-М,2023.-207 с..-(Науч.мысль)(О)</t>
  </si>
  <si>
    <t>ДУША КАК РЕАЛЬНОСТЬ</t>
  </si>
  <si>
    <t>978-5-16-014987-5</t>
  </si>
  <si>
    <t>47.04.01</t>
  </si>
  <si>
    <t>747701.03.01</t>
  </si>
  <si>
    <t>Душа русской культуры: Монография / Е.Ф.Казаков - М.:НИЦ ИНФРА-М,2024 - 167 с.-(Науч.мысль)(О)</t>
  </si>
  <si>
    <t>ДУША РУССКОЙ КУЛЬТУРЫ</t>
  </si>
  <si>
    <t>978-5-16-016729-9</t>
  </si>
  <si>
    <t>45.04.04, 45.04.01, 45.06.01</t>
  </si>
  <si>
    <t>Евразийский путь</t>
  </si>
  <si>
    <t>41.03.04, 40.03.01, 41.03.05, 41.04.04, 41.04.05, 44.03.01, 44.03.05, 41.03.06</t>
  </si>
  <si>
    <t>185650.11.01</t>
  </si>
  <si>
    <t>Если подростку трудно учиться в школе... / Е.В.Свистунова - М.:Форум,2024 - 144 с.(О)</t>
  </si>
  <si>
    <t>ЕСЛИ ПОДРОСТКУ ТРУДНО УЧИТЬСЯ В ШКОЛЕ: ПЕДАГОГАМ И ЗАИНТЕРЕСОВАННЫМ РОДИТЕЛЯМ</t>
  </si>
  <si>
    <t>Свистунова Е. В., Демьянская М. Н., Мильке Е. А.</t>
  </si>
  <si>
    <t>978-5-91134-660-7</t>
  </si>
  <si>
    <t>44.04.01, 44.06.01, 44.03.01</t>
  </si>
  <si>
    <t>150750.08.01</t>
  </si>
  <si>
    <t>Если ситуация кажется неразрешимой... / В.К. Зарецкий. - 2 изд. - М.: Форум, 2024. - 64 с. (о)</t>
  </si>
  <si>
    <t>ЕСЛИ СИТУАЦИЯ КАЖЕТСЯ НЕРАЗРЕШИМОЙ..., ИЗД.2</t>
  </si>
  <si>
    <t>Зарецкий В. К.</t>
  </si>
  <si>
    <t>978-5-91134-502-0</t>
  </si>
  <si>
    <t>37.03.01, 37.04.01, 37.04.02, 37.03.02</t>
  </si>
  <si>
    <t>Московский государственный психолого-педагогический университет</t>
  </si>
  <si>
    <t>0211</t>
  </si>
  <si>
    <t>Российский государственный педагогический университет им. А.И. Герцена</t>
  </si>
  <si>
    <t>Февраль, 2023</t>
  </si>
  <si>
    <t>Новосибирский государственный медицинский университет</t>
  </si>
  <si>
    <t>47.04.01, 47.06.01</t>
  </si>
  <si>
    <t>Май, 2023</t>
  </si>
  <si>
    <t>Нижегородский государственный технический университет им. Р.А. Алексеева, ф-л Дзержинский политехнический институт</t>
  </si>
  <si>
    <t>757770.02.01</t>
  </si>
  <si>
    <t>Зло: опыт философского исслед.: Моногр. / П.А.Горохов - М.:НИЦ ИНФРА-М,2024 - 240 с.(Науч.мысль)(О)</t>
  </si>
  <si>
    <t>ЗЛО: ОПЫТ ФИЛОСОФСКОГО ИССЛЕДОВАНИЯ</t>
  </si>
  <si>
    <t>978-5-16-017198-2</t>
  </si>
  <si>
    <t>143500.06.01</t>
  </si>
  <si>
    <t>Знакомьтесь: М.Е. Салтыков-Щедрин / Авт.-сост. П.П.Барашев - М.:ИНФРА-М Изд.Дом,2023 - 378 с.(П)</t>
  </si>
  <si>
    <t>ЗНАКОМЬТЕСЬ: М.Е. САЛТЫКОВ-ЩЕДРИН</t>
  </si>
  <si>
    <t>Барашев П. П., Демина Е. П., Прончев Г. Б.</t>
  </si>
  <si>
    <t>978-5-16-004202-2</t>
  </si>
  <si>
    <t>46.03.01, 45.04.01, 44.03.01, 45.03.01</t>
  </si>
  <si>
    <t>108950.09.01</t>
  </si>
  <si>
    <t>Игра: дидактическая, ролевая, деловая. Решение учебных... / Л.И.Федорова - М.: Форум, ИНФРА-М,2023 -136с.(о)</t>
  </si>
  <si>
    <t>ИГРА: ДИДАКТИЧЕСКАЯ, РОЛЕВАЯ, ДЕЛОВАЯ</t>
  </si>
  <si>
    <t>Федорова Л.И.</t>
  </si>
  <si>
    <t>978-5-00091-749-7</t>
  </si>
  <si>
    <t>686687.04.01</t>
  </si>
  <si>
    <t>Идея соборности и ее худ. вопл. в романе М.А. Шолохова.../ Н.В.Стюфляева-М.:НИЦ ИНФРА-М,2024-172с(О)</t>
  </si>
  <si>
    <t>ИДЕЯ СОБОРНОСТИ И ЕЕ ХУДОЖЕСТВЕННОЕ ВОПЛОЩЕНИЕ В РОМАНЕ М.А. ШОЛОХОВА "ТИХИЙ ДОН"</t>
  </si>
  <si>
    <t>Стюфляева Н.В.</t>
  </si>
  <si>
    <t>978-5-16-014271-5</t>
  </si>
  <si>
    <t>45.04.01, 44.03.05, 45.03.01</t>
  </si>
  <si>
    <t>Ситнова И.В.</t>
  </si>
  <si>
    <t>Мариупольский Государственный Университет имени А.И. Куинджи</t>
  </si>
  <si>
    <t>634061.07.01</t>
  </si>
  <si>
    <t>Имя прилагательное в языке рус. поэзии ХХ в.: Моногр. / А.Ф.Пантелеев-2 изд-М.:ИЦ РИОР, НИЦ ИНФРА-М,2024-134с.(о)</t>
  </si>
  <si>
    <t>ИМЯ ПРИЛАГАТЕЛЬНОЕ В ЯЗЫКЕ РУССКОЙ ПОЭЗИИ ХХ ВЕКА, ИЗД.2</t>
  </si>
  <si>
    <t>Пантелеев А.Ф., Долматова А.С.</t>
  </si>
  <si>
    <t>978-5-369-01841-5</t>
  </si>
  <si>
    <t>45.04.01, 45.04.02, 44.04.01</t>
  </si>
  <si>
    <t>Южный федеральный университет</t>
  </si>
  <si>
    <t>474050.10.01</t>
  </si>
  <si>
    <t>Инвалидность и туризм: потреб. и дост..: Моногр./Е.А.Сигида-М.:НИЦ ИНФРА-М,2023-106с(Науч.мысль)(о)</t>
  </si>
  <si>
    <t>ИНВАЛИДНОСТЬ И ТУРИЗМ: ПОТРЕБНОСТЬ И ДОСТУПНОСТЬ</t>
  </si>
  <si>
    <t>Сигида Е.А., Лукьянова И.Е.</t>
  </si>
  <si>
    <t>978-5-16-010152-1</t>
  </si>
  <si>
    <t>43.03.02, 39.04.02, 43.04.02, 39.03.02</t>
  </si>
  <si>
    <t>Российский государственный университет туризма и сервиса</t>
  </si>
  <si>
    <t>Национальный исследовательский Мордовский государственный университет им. Н.П. Огарева</t>
  </si>
  <si>
    <t>Уральский государственный педагогический университет</t>
  </si>
  <si>
    <t>44.04.02, 44.04.01, 44.03.01, 44.03.05, 44.03.02</t>
  </si>
  <si>
    <t>38.03.01, 38.03.03, 41.03.06</t>
  </si>
  <si>
    <t>Московский государственный технический университет им. Н.Э. Баумана</t>
  </si>
  <si>
    <t>774880.01.01</t>
  </si>
  <si>
    <t>Институциональные изменения в совр. Рос.: монография / И.В.Ситнова-М.:НИЦ ИНФРА-М,2023.-179 с.(О)</t>
  </si>
  <si>
    <t>ИНСТИТУЦИОНАЛЬНЫЕ ИЗМЕНЕНИЯ В СОВРЕМЕННОЙ РОССИИ: АКТИВИСТСКО-ДЕЯТЕЛЬНОСТНЫЙ ПОДХОД</t>
  </si>
  <si>
    <t>978-5-16-017742-7</t>
  </si>
  <si>
    <t>Профессиональное образование / ВО - Магистратура</t>
  </si>
  <si>
    <t>Московский университет Министерства внутренних дел Российской Федерации им. В.Я. Кикотя</t>
  </si>
  <si>
    <t>420050.09.01</t>
  </si>
  <si>
    <t>Инфаркт миокарда у женщин: Моногр. / А.Д.Куимов - М.: НИЦ ИНФРА-М, 2023 - 126 с.(Науч. мысль) (о)</t>
  </si>
  <si>
    <t>ИНФАРКТ МИОКАРДА У ЖЕНЩИН</t>
  </si>
  <si>
    <t>Куимов А. Д.</t>
  </si>
  <si>
    <t>978-5-16-006540-3</t>
  </si>
  <si>
    <t>31.05.01, 31.06.01, 31.07.01, 31.08.36</t>
  </si>
  <si>
    <t>Московский политехнический университет</t>
  </si>
  <si>
    <t>Демография. Статистика</t>
  </si>
  <si>
    <t>38.04.01, 38.04.02, 38.06.01, 38.03.01, 38.03.02</t>
  </si>
  <si>
    <t>779237.02.01</t>
  </si>
  <si>
    <t>Иные мы: Монография / С.В.Борзых-М.:НИЦ ИНФРА-М,2024.-219 с.(Науч.мысль)(О)</t>
  </si>
  <si>
    <t>ИНЫЕ МЫ</t>
  </si>
  <si>
    <t>978-5-16-017741-0</t>
  </si>
  <si>
    <t>663311.07.01</t>
  </si>
  <si>
    <t>Исламский терроризм...: Моногр./ В.В.Желтов - 2 изд. - М.:Вуз.уч.,НИЦ ИНФРА-М,2023 - 110 с.(О)</t>
  </si>
  <si>
    <t>ИСЛАМСКИЙ ТЕРРОРИЗМ: РАДИКАЛИЗАЦИЯ, РЕКРУТИРОВАНИЕ, ИНДОКТРИНАЦИЯ, ИЗД.2</t>
  </si>
  <si>
    <t>Желтов В.В., Желтов М.В.</t>
  </si>
  <si>
    <t>978-5-9558-0592-4</t>
  </si>
  <si>
    <t>47.03.01, 37.03.01, 40.03.01, 42.03.02, 41.03.05, 41.04.04, 39.04.01, 38.03.01, 38.03.04, 38.03.03, 39.03.01, 44.03.01, 44.03.05, 39.03.03, 51.03.01, 41.03.06, 51.03.03</t>
  </si>
  <si>
    <t>Март, 2023</t>
  </si>
  <si>
    <t>706233.02.01</t>
  </si>
  <si>
    <t>Историко-географ. особ. традиц. природопол. в жизнеобеспечении...: Моногр./ С.А.Козлова -М.ИНФРА-М,2024-194с.(О)</t>
  </si>
  <si>
    <t>ИСТОРИКО-ГЕОГРАФИЧЕСКИЕ ОСОБЕННОСТИ ТРАДИЦИОННОГО ПРИРОДОПОЛЬЗОВАНИЯ В ЖИЗНЕОБЕСПЕЧЕНИИ СТАРООБРЯДЦЕВ ЗАПАДНОГО ЗАБАЙКАЛЬЯ</t>
  </si>
  <si>
    <t>Козлова С.А.</t>
  </si>
  <si>
    <t>978-5-16-015085-7</t>
  </si>
  <si>
    <t>05.04.06, 51.04.01, 05.06.01, 46.06.01, 51.06.01</t>
  </si>
  <si>
    <t>Иркутский государственный аграрный университет им. А.А. Ежевского</t>
  </si>
  <si>
    <t>657960.07.01</t>
  </si>
  <si>
    <t>Исторические основы геополит.потенциала...: Моногр. / Л.О.Терновая - М.:НИЦ ИНФРА-М,2024-195с(Науч.мысль)</t>
  </si>
  <si>
    <t>ИСТОРИЧЕСКИЕ ОСНОВЫ ГЕОПОЛИТИЧЕСКОГО ПОТЕНЦИАЛА РОССИЙСКОГО КАЗАЧЕСТВА</t>
  </si>
  <si>
    <t>978-5-16-012889-4</t>
  </si>
  <si>
    <t>46.03.02, 46.04.01, 41.04.02</t>
  </si>
  <si>
    <t>Министерство внутренних дел Российской Федерации</t>
  </si>
  <si>
    <t>Российский государственный гуманитарный университет РГГУ</t>
  </si>
  <si>
    <t>753606.02.01</t>
  </si>
  <si>
    <t>Кавказ в истории России: Монография / И.В.Бочарников - М.:НИЦ ИНФРА-М,2022 - 297 с.(Науч.мысль)(П)</t>
  </si>
  <si>
    <t>КАВКАЗ В ИСТОРИИ РОССИИ</t>
  </si>
  <si>
    <t>Бочарников И.В.</t>
  </si>
  <si>
    <t>978-5-16-016898-2</t>
  </si>
  <si>
    <t>46.00.00, 46.04.01, 46.06.01</t>
  </si>
  <si>
    <t>777259.05.01</t>
  </si>
  <si>
    <t>Кибермафия: мировые тенденции и...: Моногр. / В.С.Овчинский-М.:Юр. НОРМА,2024.-184 с.(п)</t>
  </si>
  <si>
    <t>КИБЕРМАФИЯ: МИРОВЫЕ ТЕНДЕНЦИИ И МЕЖДУНАРОДНОЕ ПРОТИВОДЕЙСТИЕ</t>
  </si>
  <si>
    <t>Овчинский В.С.</t>
  </si>
  <si>
    <t>978-5-00156-245-0</t>
  </si>
  <si>
    <t>Общественные науки в целом</t>
  </si>
  <si>
    <t>10.04.01, 40.04.01, 40.05.01, 40.05.02, 40.06.01</t>
  </si>
  <si>
    <t>656163.07.01</t>
  </si>
  <si>
    <t>Киноискусство России: опыт позитивной антропологии: Моногр. / А.С.Брейтман-М.:НИЦ ИНФРА-М,2023.-185 с.(О)</t>
  </si>
  <si>
    <t>КИНОИСКУССТВО РОССИИ: ОПЫТ ПОЗИТИВНОЙ АНТРОПОЛОГИИ</t>
  </si>
  <si>
    <t>Брейтман А.С.</t>
  </si>
  <si>
    <t>978-5-16-016748-0</t>
  </si>
  <si>
    <t>42.03.04, 51.03.05</t>
  </si>
  <si>
    <t>Дальневосточный государственный университет путей сообщения</t>
  </si>
  <si>
    <t>Любчик В.Н.</t>
  </si>
  <si>
    <t>45.03.01</t>
  </si>
  <si>
    <t>432800.06.01</t>
  </si>
  <si>
    <t>Коммуникативная эффективность дел.: Моногр. / Л.Г.Павлова-2изд-ИЦ РИОР,НИЦ ИНФРА-М,2023-169(Науч.мысль)</t>
  </si>
  <si>
    <t>КОММУНИКАТИВНАЯ ЭФФЕКТИВНОСТЬ ДЕЛОВОГО ОБЩЕНИЯ, ИЗД.2</t>
  </si>
  <si>
    <t>Павлова Л.Г., Кашаева Е.Ю.</t>
  </si>
  <si>
    <t>978-5-369-01461-5</t>
  </si>
  <si>
    <t>701891.05.01</t>
  </si>
  <si>
    <t>Консервация железных археологич. предметов / И.Ю.Буравлев- 2 изд.-М.:ИЦ РИОР, НИЦ ИНФРА-М,2024.-168 с.(о)</t>
  </si>
  <si>
    <t>КОНСЕРВАЦИЯ ЖЕЛЕЗНЫХ АРХЕОЛОГИЧЕСКИХ ПРЕДМЕТОВ, ИЗД.2</t>
  </si>
  <si>
    <t>Буравлев И.Ю., Цыбульская О.Н., Ярусова С.Б. и др.</t>
  </si>
  <si>
    <t>978-5-369-01802-6</t>
  </si>
  <si>
    <t>46.04.01</t>
  </si>
  <si>
    <t>Институт химии Дальневосточного отделения Российской академии наук</t>
  </si>
  <si>
    <t>Российская академия народного хозяйства и государственной службы при Президенте РФ, ф-л Южно-Российский институт управления</t>
  </si>
  <si>
    <t>Июнь, 2023</t>
  </si>
  <si>
    <t>777628.02.01</t>
  </si>
  <si>
    <t>Концепция семьи в творчестве И.С.Тургенева...: Моногр. / М.А.Курбакова-М.:НИЦ ИНФРА-М,2024.-217 с.(О)</t>
  </si>
  <si>
    <t>КОНЦЕПЦИЯ СЕМЬИ В ТВОРЧЕСТВЕ И.С.ТУРГЕНЕВА . СЕМЬЯНИН ИЛИ СТРАННИК?</t>
  </si>
  <si>
    <t>Курбакова М.А.</t>
  </si>
  <si>
    <t>978-5-16-017745-8</t>
  </si>
  <si>
    <t>45.04.01, 44.04.01, 45.06.01, 44.03.05</t>
  </si>
  <si>
    <t>726963.05.01</t>
  </si>
  <si>
    <t>Костюм мордовского народа в обычаях и обрядах: Моногр. / Т.А.Шигурова - М.:НИЦ ИНФРА-М,2024-171с(О)</t>
  </si>
  <si>
    <t>КОСТЮМ МОРДОВСКОГО НАРОДА В ОБЫЧАЯХ И ОБРЯДАХ</t>
  </si>
  <si>
    <t>Шигурова Т.А., Макаркин Н.П.</t>
  </si>
  <si>
    <t>978-5-16-015938-6</t>
  </si>
  <si>
    <t>51.04.01, 54.04.01, 54.04.02, 51.04.02, 51.06.01, 51.03.04, 51.03.05, 51.03.02</t>
  </si>
  <si>
    <t>754365.04.01</t>
  </si>
  <si>
    <t>Кризис нравств. сознания в Рос. и рус.-япон. война 1904-1905 гг./ А.Л.Панищев-М.:НИЦ ИНФРА-М,2024.-200 с.(О)</t>
  </si>
  <si>
    <t>КРИЗИС НРАВСТВЕННОГО СОЗНАНИЯ В РОССИИ И РУССКО-ЯПОНСКАЯ ВОЙНА 1904-1905 ГОДОВ.</t>
  </si>
  <si>
    <t>978-5-16-016881-4</t>
  </si>
  <si>
    <t>00.05.04, 00.03.04, 46.03.01, 46.04.01, 46.06.01</t>
  </si>
  <si>
    <t>185600.08.01</t>
  </si>
  <si>
    <t>Культ личности в России: попытка осмысл.: Моногр./В.В.Викторов - М: Вуз. уч.: НИЦ Инфра-М, 2023-207с (п)</t>
  </si>
  <si>
    <t>КУЛЬТ ЛИЧНОСТИ В РОССИИ: ПОПЫТКА ОСМЫСЛЕНИЯ</t>
  </si>
  <si>
    <t>Викторов В. В.</t>
  </si>
  <si>
    <t>978-5-9558-0248-0</t>
  </si>
  <si>
    <t>41.04.04, 46.04.01, 39.04.01, 41.03.06</t>
  </si>
  <si>
    <t>Тюменский государственный университет</t>
  </si>
  <si>
    <t>668591.04.01</t>
  </si>
  <si>
    <t>Культура и образование: принципы взаимодействия: Моногр. / М.В.Тарасова-М.:НИЦ ИНФРА-М, СФУ,2024.-360 с..-(П)</t>
  </si>
  <si>
    <t>КУЛЬТУРА И ОБРАЗОВАНИЕ: ПРИНЦИПЫ ВЗАИМОДЕЙСТВИЯ</t>
  </si>
  <si>
    <t>Тарасова М.В.</t>
  </si>
  <si>
    <t>978-5-16-017868-4</t>
  </si>
  <si>
    <t>00.03.05, 51.04.01</t>
  </si>
  <si>
    <t>40.03.01, 45.04.01, 44.03.01, 44.03.05, 45.03.01</t>
  </si>
  <si>
    <t>705675.05.01</t>
  </si>
  <si>
    <t>Лечебные грязи Крыма: Монография / В.Н.Любчик - М.:НИЦ ИНФРА-М,2023 - 144 с.(Науч.мысль)(О)</t>
  </si>
  <si>
    <t>ЛЕЧЕБНЫЕ ГРЯЗИ КРЫМА</t>
  </si>
  <si>
    <t>Любчик В.Н., Ежов В.В.</t>
  </si>
  <si>
    <t>978-5-16-016334-5</t>
  </si>
  <si>
    <t>133110.08.01</t>
  </si>
  <si>
    <t>Лиризм русской прозы 30-х г. XIXв.: Моногр. / В.Н.Остапцева-М.:НИЦ ИНФРА-М,2022-128с.(Науч.мысль)(О)</t>
  </si>
  <si>
    <t>ЛИРИЗМ РУССКОЙ ПРОЗЫ 30-Х ГОДОВ XIX ВЕКА</t>
  </si>
  <si>
    <t>Остапцева В.Н.</t>
  </si>
  <si>
    <t>978-5-16-009749-7</t>
  </si>
  <si>
    <t>Гуманитарно - социальный институт</t>
  </si>
  <si>
    <t>417950.07.01</t>
  </si>
  <si>
    <t>М. Горький и писатели Сибири: Моногр. / Л.В.Суматохина - М.:НИЦ ИНФРА-М,2024 - 237 с.(Науч.мысль)(О)</t>
  </si>
  <si>
    <t>М. ГОРЬКИЙ И ПИСАТЕЛИ СИБИРИ</t>
  </si>
  <si>
    <t>Суматохина Л. В.</t>
  </si>
  <si>
    <t>978-5-16-019055-6</t>
  </si>
  <si>
    <t>45.04.01, 45.03.01, 51.03.01, 52.03.05, 52.03.04, 51.03.06</t>
  </si>
  <si>
    <t>Институт мировой литературы им. А.М. Горького Российской академии наук</t>
  </si>
  <si>
    <t>233700.05.01</t>
  </si>
  <si>
    <t>Математика и загадочный генет. код: Моногр. / В.М.Гупал- 2 изд.-М.:ИЦ РИОР, НИЦ ИНФРА-М,2023-290 с(О)</t>
  </si>
  <si>
    <t>МАТЕМАТИКА И ЗАГАДОЧНЫЙ ГЕНЕТИЧЕСКИЙ КОД, ИЗД.2</t>
  </si>
  <si>
    <t>Гупал В. М.</t>
  </si>
  <si>
    <t>978-5-369-01404-2</t>
  </si>
  <si>
    <t>06.03.01, 19.03.01, 01.04.01, 19.04.01, 01.03.01, 02.03.01, 44.03.05</t>
  </si>
  <si>
    <t>Военная академия Ракетных войск стратегического назначения им. Петра Великого</t>
  </si>
  <si>
    <t>778503.02.01</t>
  </si>
  <si>
    <t>Медицинская оценка климатических условий Евпаторийского курорта / В.Н.Любчик-М.:НИЦ ИНФРА-М,2022.-213 с.(О)</t>
  </si>
  <si>
    <t>МЕДИЦИНСКАЯ ОЦЕНКА КЛИМАТИЧЕСКИХ УСЛОВИЙ ЕВПАТОРИЙСКОГО КУРОРТА</t>
  </si>
  <si>
    <t>978-5-16-017762-5</t>
  </si>
  <si>
    <t>05.04.02, 49.04.02, 31.05.01, 49.03.03</t>
  </si>
  <si>
    <t>658767.07.01</t>
  </si>
  <si>
    <t>Международная террорист. орг.«Исламское гос.»: Моногр. /В.В.Красинский - М:НИЦ ИНФРА-М,2024-108с(О)</t>
  </si>
  <si>
    <t>МЕЖДУНАРОДНАЯ ТЕРРОРИСТИЧЕСКАЯ ОРГАНИЗАЦИЯ «ИСЛАМСКОЕ ГОСУДАРСТВО»: ИСТОРИЯ, СОВРЕМЕННОСТЬ</t>
  </si>
  <si>
    <t>Красинский В.В., Машко В.В.</t>
  </si>
  <si>
    <t>978-5-16-012878-8</t>
  </si>
  <si>
    <t>Дипломатическая академия Министерства иностранных дел Российской Федерации</t>
  </si>
  <si>
    <t>683363.05.01</t>
  </si>
  <si>
    <t>Ментальность поколений в текучей современности: Моногр./ В.И.Пищик - М.:НИЦ ИНФРА-М,2023 - 150 с,(О)</t>
  </si>
  <si>
    <t>МЕНТАЛЬНОСТЬ ПОКОЛЕНИЙ В ТЕКУЧЕЙ СОВРЕМЕННОСТИ</t>
  </si>
  <si>
    <t>Пищик В.И.</t>
  </si>
  <si>
    <t>978-5-16-014155-8</t>
  </si>
  <si>
    <t>47.04.01, 39.04.01, 39.06.01, 47.06.01, 39.03.01</t>
  </si>
  <si>
    <t>733607.03.01</t>
  </si>
  <si>
    <t>Миф о Наполеоне в рус. клас. XIX в. (А.С. Пушкин...): Моногр. / И.В.Артамонова-М.:НИЦ ИНФРА-М,2024.-170 с.(О)</t>
  </si>
  <si>
    <t>МИФ О НАПОЛЕОНЕ В РУССКОЙ КЛАССИКЕ XIX ВЕКА (А.С. ПУШКИН, М.Ю. ЛЕРМОНТОВ, Н.В. ГОГОЛЬ)</t>
  </si>
  <si>
    <t>Артамонова И.В.</t>
  </si>
  <si>
    <t>978-5-16-016107-5</t>
  </si>
  <si>
    <t>45.04.01, 44.04.01, 44.06.01, 45.06.01</t>
  </si>
  <si>
    <t>Подоксенов А.М.</t>
  </si>
  <si>
    <t>751092.04.01</t>
  </si>
  <si>
    <t>Михаил Пришвин и рус. культура ХIХ-ХХ в.: Моногр. / А.М.Подоксенов - М.:НИЦ ИНФРА-М,2023 - 324 с.(Науч.мысль)(О)</t>
  </si>
  <si>
    <t>МИХАИЛ ПРИШВИН И РУССКАЯ КУЛЬТУРА ХIХ-ХХ ВЕКОВ: ДИАЛОГИ С ЭПОХОЙ</t>
  </si>
  <si>
    <t>978-5-16-016854-8</t>
  </si>
  <si>
    <t>00.05.05, 00.05.09, 00.03.05, 00.03.09, 45.04.01, 51.04.01, 44.04.01, 44.06.01, 45.06.01, 51.06.01, 45.03.01</t>
  </si>
  <si>
    <t>Анфертьев И.А.</t>
  </si>
  <si>
    <t>740841.02.01</t>
  </si>
  <si>
    <t>Молодежь в культурном пространстве...: Моногр. / В.И.Чупров-М.:Юр.Норма,2020.-304 с.(П)</t>
  </si>
  <si>
    <t>МОЛОДЕЖЬ В КУЛЬТУРНОМ ПРОСТРАНСТВЕ: САМОРЕГУЛЯЦИЯ ЖИЗНЕДЕЯТЕЛЬНОСТИ</t>
  </si>
  <si>
    <t>Чупров В.И., Зубок Ю.А.</t>
  </si>
  <si>
    <t>978-5-00156-082-1</t>
  </si>
  <si>
    <t>39.04.03, 39.06.01</t>
  </si>
  <si>
    <t>412350.08.01</t>
  </si>
  <si>
    <t>Монастырская просветит.культура России: Моногр. / Н.Е.Шафажинская -М.:НИЦ ИНФРА-М,2023-232 с.(О)</t>
  </si>
  <si>
    <t>МОНАСТЫРСКАЯ ПРОСВЕТИТЕЛЬСКАЯ КУЛЬТУРА РОССИИ</t>
  </si>
  <si>
    <t>Шафажинская Н.Е.</t>
  </si>
  <si>
    <t>978-5-16-006462-8</t>
  </si>
  <si>
    <t>46.03.01, 46.04.01, 47.04.03, 46.06.01, 47.06.01, 44.03.05, 47.03.03</t>
  </si>
  <si>
    <t>141950.09.01</t>
  </si>
  <si>
    <t>Мотивация - основа упр. человеч. ресурсами: Моногр. / А.Е. Боковня - М.:НИЦ ИНФРА-М,2022-144с(О)</t>
  </si>
  <si>
    <t>МОТИВАЦИЯ - ОСНОВА УПРАВЛЕНИЯ ЧЕЛОВЕЧЕСКИМИ РЕСУРСАМИ (ТЕОРИЯ И ПРАКТИКА ФОРМИРОВАНИЯ МОТИВИРУЮЩЕЙ ОРГАНИЗАЦИОННОЙ СРЕДЫ И СОЗДАНИЯ ЕДИНОЙ СИСТЕМЫ МОТИВАЦИИ КОМПАНИИ)</t>
  </si>
  <si>
    <t>Боковня А.Е.</t>
  </si>
  <si>
    <t>978-5-16-004523-8</t>
  </si>
  <si>
    <t>38.04.01, 38.04.02, 38.04.03, 38.04.04, 38.06.01, 41.06.01, 38.03.01, 38.03.02, 38.03.04, 38.03.03, 44.03.01, 41.03.06</t>
  </si>
  <si>
    <t>803179.01.01</t>
  </si>
  <si>
    <t>Музыка как элемент духовной культуры...: Моногр. / Л.П.Шиповская-М.:НИЦ ИНФРА-М,2023.-195 с.(о)</t>
  </si>
  <si>
    <t>МУЗЫКА КАК ЭЛЕМЕНТ ДУХОВНОЙ КУЛЬТУРЫ - МОЩНЫЙ ФАКТОР ИНТЕГРАЦИИ И УНИВЕРСАЛИЗАЦИИ ВСЕЙ ДУХОВНОЙ ЖИЗНИ ОБЩЕСТВА</t>
  </si>
  <si>
    <t>Шиповская Л.П.</t>
  </si>
  <si>
    <t>978-5-16-018740-2</t>
  </si>
  <si>
    <t>Музыка. Нотные издания</t>
  </si>
  <si>
    <t>53.04.06</t>
  </si>
  <si>
    <t>724893.01.01</t>
  </si>
  <si>
    <t>Музыкально-эстетическое воспитание: Моногр. / Г.Г.Коломиец - 2 изд. - М.:НИЦ ИНФРА-М,2020-240 с.-(Науч.мысль)(О)</t>
  </si>
  <si>
    <t>МУЗЫКАЛЬНО-ЭСТЕТИЧЕСКОЕ ВОСПИТАНИЕ (АКСИОЛОГИЧЕСКИЙ ПОДХОД), ИЗД.2</t>
  </si>
  <si>
    <t>Коломиец Г.Г.</t>
  </si>
  <si>
    <t>978-5-16-015884-6</t>
  </si>
  <si>
    <t>53.02.01, 53.02.02, 53.04.06, 53.04.01, 53.04.02, 53.04.03, 53.05.04, 53.05.05, 53.09.01, 53.09.02, 53.03.01, 53.03.06, 53.03.02</t>
  </si>
  <si>
    <t>Оренбургский государственный университет</t>
  </si>
  <si>
    <t>409450.05.01</t>
  </si>
  <si>
    <t>Народная религиозность как феномен культуры: Моногр./А.А.Мурзин-М.:НИЦ ИНФРА-М,2021.-144с(О)</t>
  </si>
  <si>
    <t>НАРОДНАЯ РЕЛИГИОЗНОСТЬ КАК ФЕНОМЕН КУЛЬТУРЫ</t>
  </si>
  <si>
    <t>Мурзин А. А.</t>
  </si>
  <si>
    <t>978-5-16-006427-7</t>
  </si>
  <si>
    <t>00.03.05, 47.04.03, 44.03.05, 47.03.03</t>
  </si>
  <si>
    <t>753346.04.01</t>
  </si>
  <si>
    <t>Национальная идея России во...: Моногр. / В.С.Нерсесянц - М.:Юр.Норма, НИЦ ИНФРА-М,2023 - 64 с.(О)</t>
  </si>
  <si>
    <t>НАЦИОНАЛЬНАЯ ИДЕЯ РОССИИ ВО ВСЕМИРНО-ИСТОРИЧЕСКОМ ПРОГРЕССЕ РАВЕНСТВА, СВОБОДЫ И СПРАВЕДЛИВОСТИ. МАНИФЕСТ О ЦИВИЛИЗМЕ</t>
  </si>
  <si>
    <t>Нерсесянц В.С.</t>
  </si>
  <si>
    <t>978-5-00156-158-3</t>
  </si>
  <si>
    <t>Санкт-Петербургский университет Министерства внутренних дел России</t>
  </si>
  <si>
    <t>704979.06.01</t>
  </si>
  <si>
    <t>Немедикаментозные методы реабилитации: цветотерапия..: Моногр./ В.Н.Любчик.- М:ИНФРА-М,2024-182с(О)</t>
  </si>
  <si>
    <t>НЕМЕДИКАМЕНТОЗНЫЕ МЕТОДЫ РЕАБИЛИТАЦИИ: ЦВЕТОТЕРАПИЯ, МУЗЫКОТЕРАПИЯ, АЭРОФИТОТЕРАПИЯ С ЭФИРНЫМИ МАСЛАМИ РАСТЕНИЙ</t>
  </si>
  <si>
    <t>Любчик В.Н., Мирошниченко Н.В., Голубова Т.Ф.</t>
  </si>
  <si>
    <t>978-5-16-016728-2</t>
  </si>
  <si>
    <t>31.02.01, 31.05.01, 31.05.02</t>
  </si>
  <si>
    <t>Омский государственный университет им. Ф.М. Достоевского</t>
  </si>
  <si>
    <t>777499.01.01</t>
  </si>
  <si>
    <t>Обучение рус. яз. и развитие метапредметных умений...: Моногр. / А.Г.Биба-М.:НИЦ ИНФРА-М,2023.-160 с.(О)</t>
  </si>
  <si>
    <t>ОБУЧЕНИЕ РУССКОМУ ЯЗЫКУ И РАЗВИТИЕ МЕТАПРЕДМЕТНЫХ УМЕНИЙ УЧАЩИХСЯ В КЛАССАХ ИНКЛЮЗИВНОГО НАЧАЛЬНОГО ОБРАЗОВАНИЯ</t>
  </si>
  <si>
    <t>Биба А.Г.</t>
  </si>
  <si>
    <t>978-5-16-017740-3</t>
  </si>
  <si>
    <t>40.05.04, 44.04.03, 40.05.02, 44.06.01, 44.03.01, 44.03.05</t>
  </si>
  <si>
    <t>41.03.04, 41.04.04, 41.03.06</t>
  </si>
  <si>
    <t>398800.07.01</t>
  </si>
  <si>
    <t>Общение с природой начинается с детства: Моногр. / С.Н.Николаева,-2 изд.-М.:НИЦ ИНФРА-М,2024-216с(О)</t>
  </si>
  <si>
    <t>ОБЩЕНИЕ С ПРИРОДОЙ НАЧИНАЕТСЯ С ДЕТСТВА, ИЗД.2</t>
  </si>
  <si>
    <t>Николаева С.Н.</t>
  </si>
  <si>
    <t>978-5-16-011274-9</t>
  </si>
  <si>
    <t>44.04.02, 44.04.01, 44.04.03, 44.04.04, 44.05.01, 44.03.05, 44.03.04, 44.03.02, 44.03.03</t>
  </si>
  <si>
    <t>Российский новый университет</t>
  </si>
  <si>
    <t>711046.04.01</t>
  </si>
  <si>
    <t>Оздоровительное и спорт. плавание для людей.../ Под ред. Булгаковой Н.Ж.-М.:НИЦ ИНФРА-М,2023.-313 с(О)</t>
  </si>
  <si>
    <t>ОЗДОРОВИТЕЛЬНОЕ И СПОРТИВНОЕ ПЛАВАНИЕ ДЛЯ ЛЮДЕЙ С ОГРАНИЧЕННЫМИ ВОЗМОЖНОСТЯМИ</t>
  </si>
  <si>
    <t>Булгакова Н.Ж., Морозов С.Н., Никитина С.М. и др.</t>
  </si>
  <si>
    <t>978-5-16-015465-7</t>
  </si>
  <si>
    <t>49.04.02, 49.03.02</t>
  </si>
  <si>
    <t>732304.04.01</t>
  </si>
  <si>
    <t>Олимпийский туризм:: Монография / А.М.Ветитнев - М.:НИЦ ИНФРА-М,2023 - 227 с.-(о)</t>
  </si>
  <si>
    <t>ОЛИМПИЙСКИЙ ТУРИЗМ: ОРГАНИЗАЦИОННО-ЭКОНОМИЧЕСКИЕ АСПЕКТЫ И ВЛИЯНИЕ НА ПРИНИМАЮЩУЮ ДЕСТИНАЦИЮ</t>
  </si>
  <si>
    <t>Ветитнев А.М., Бобина Н.В.</t>
  </si>
  <si>
    <t>978-5-16-016069-6</t>
  </si>
  <si>
    <t>43.04.01, 43.04.02, 43.04.03, 49.03.03</t>
  </si>
  <si>
    <t>Сочинский государственный университет</t>
  </si>
  <si>
    <t>777227.01.01</t>
  </si>
  <si>
    <t>Ономастическое пространство памятников письм. Киев. Руси: Моногр./Е.Н.Соколова-М.:НИЦ ИНФРА-М,2022-274с.(О)</t>
  </si>
  <si>
    <t>ОНОМАСТИЧЕСКОЕ ПРОСТРАНСТВО ПАМЯТНИКОВ ПИСЬМЕННОСТИ КИЕВСКОЙ РУСИ</t>
  </si>
  <si>
    <t>Соколова Е.Н.</t>
  </si>
  <si>
    <t>978-5-16-017711-3</t>
  </si>
  <si>
    <t>45.04.03, 51.04.03</t>
  </si>
  <si>
    <t>51.03.06</t>
  </si>
  <si>
    <t>803391.01.01</t>
  </si>
  <si>
    <t>Организация подготовки формир. войск нац. гвардии РФ к участию в СВО / С.А.Горелов-М.:НИЦ ИНФРА-М,2023.-151 с(П)</t>
  </si>
  <si>
    <t>ОРГАНИЗАЦИЯ ПОДГОТОВКИ ФОРМИРОВАНИЙ ВОЙСК НАЦИОНАЛЬНОЙ ГВАРДИИ РОССИЙСКОЙ ФЕДЕРАЦИИ К УЧАСТИЮ В СПЕЦИАЛЬНОЙ ВОЕННОЙ  ОПЕРАЦИИ</t>
  </si>
  <si>
    <t>Мельничук В.А., Горелов С.А., Фетисов А.В.</t>
  </si>
  <si>
    <t>978-5-16-018576-7</t>
  </si>
  <si>
    <t>56.05.01, 56.04.01, 56.04.02, 56.04.03, 56.04.04, 56.04.09, 56.04.12, 56.05.03</t>
  </si>
  <si>
    <t>31.02.01, 31.05.01, 31.05.02, 32.05.01</t>
  </si>
  <si>
    <t>656388.04.01</t>
  </si>
  <si>
    <t>Памятники книжного эпоса Запада и Востока: Моногр. / С.Ю.Неклюдов - М.:НИЦ ИНФРА-М,2024 - 482 с.(о)</t>
  </si>
  <si>
    <t>ПАМЯТНИКИ КНИЖНОГО ЭПОСА ЗАПАДА И ВОСТОКА</t>
  </si>
  <si>
    <t>Неклюдов С.Ю., Петров Н.В., Аникеева Т.А. и др.</t>
  </si>
  <si>
    <t>978-5-16-019430-1</t>
  </si>
  <si>
    <t>45.00.00, 45.06.01, 45.07.01, 44.03.05, 51.03.02</t>
  </si>
  <si>
    <t>Гагаев А.А., Гагаев П.А.</t>
  </si>
  <si>
    <t>788255.01.01</t>
  </si>
  <si>
    <t>По следам живого слова: Моногр. / А.И.Лазарев-М.:НИЦ ИНФРА-М,2023.-330 с.(Науч.мысль)(п)</t>
  </si>
  <si>
    <t>ПО СЛЕДАМ ЖИВОГО СЛОВА</t>
  </si>
  <si>
    <t>Лазарев А.И.</t>
  </si>
  <si>
    <t>978-5-16-018364-0</t>
  </si>
  <si>
    <t>45.04.01, 44.04.01, 44.04.04, 44.06.01, 45.06.01</t>
  </si>
  <si>
    <t>682879.05.01</t>
  </si>
  <si>
    <t>По страницам романа «Дворянское гнездо»: особ. идиостиля И.С.Тургенева:Моногр. / Т.П.Ковина-М.:НИЦ ИНФРА-М,2023.-184с(О)</t>
  </si>
  <si>
    <t>ПО СТРАНИЦАМ РОМАНА «ДВОРЯНСКОЕ ГНЕЗДО»: ОСОБЕННОСТИ ИДИОСТИЛЯ И.С. ТУРГЕНЕВА</t>
  </si>
  <si>
    <t>Ковина Т.П.</t>
  </si>
  <si>
    <t>978-5-16-014041-4</t>
  </si>
  <si>
    <t>45.04.01, 45.04.02, 45.04.03, 45.03.01, 45.03.02</t>
  </si>
  <si>
    <t>Московский государственный технологический университет "Станкин"</t>
  </si>
  <si>
    <t>378800.11.01</t>
  </si>
  <si>
    <t>Повседневная жизнь советск.чел. в эпоху НЭПа: Моногр. /А.Б.Оришев -М.:ИЦ РИОР,НИЦ ИНФРА-М,2023-150с.(о)</t>
  </si>
  <si>
    <t>ПОВСЕДНЕВНАЯ ЖИЗНЬ СОВЕТСКОГО ЧЕЛОВЕКА В ЭПОХУ НЭПА: ИСТОРИОГРАФИЧЕСКИЙ АНАЛИЗ</t>
  </si>
  <si>
    <t>Оришев А.Б., Тарасенко В.Н.</t>
  </si>
  <si>
    <t>978-5-369-01460-8</t>
  </si>
  <si>
    <t>47.03.01, 41.03.04, 37.03.01, 46.03.01, 46.04.01, 39.04.01, 39.03.01, 44.03.01, 44.03.05</t>
  </si>
  <si>
    <t>654566.04.01</t>
  </si>
  <si>
    <t>Политическая биография правящей РКП(б)-ВКП(б)в 1920-1930г.:Моногр./И.А.Анфертьев-М.:НИЦ ИНФРА-М,2020-323с(П)</t>
  </si>
  <si>
    <t>ПОЛИТИЧЕСКАЯ БИОГРАФИЯ ПРАВЯЩЕЙ РКП(Б) - ВКП(Б) В 1920 - 1930-Е ГОДЫ: КРИТИЧЕСКИЙ АНАЛИЗ</t>
  </si>
  <si>
    <t>978-5-16-012746-0</t>
  </si>
  <si>
    <t>41.03.04, 46.03.01, 41.04.04, 44.03.01, 44.03.05</t>
  </si>
  <si>
    <t>Багдасарян В.Э.</t>
  </si>
  <si>
    <t>700141.03.01</t>
  </si>
  <si>
    <t>Политический конструктивизм правящей партии...: Моногр. / И.А.Анфертьев - М.:НИЦ ИНФРА-М,2023 - 555 с.(П)</t>
  </si>
  <si>
    <t>ПОЛИТИЧЕСКИЙ КОНСТРУКТИВИЗМ ПРАВЯЩЕЙ ПАРТИИ. ПРОГРАММНЫЕ УСТАНОВКИ РСДРП(Б)-РКП(Б)-ВКП(Б). 1917-1930-Е ГОДЫ</t>
  </si>
  <si>
    <t>978-5-16-014874-8</t>
  </si>
  <si>
    <t>41.03.04, 46.03.01, 41.04.04, 46.04.01, 41.06.01, 46.06.01</t>
  </si>
  <si>
    <t>725297.02.01</t>
  </si>
  <si>
    <t>Поэзия Николая Перовского: Моногр. / В.К.Харченко - М.:НИЦ ИНФРА-М,2022 - 121 с.(Науч.мысль)(О)</t>
  </si>
  <si>
    <t>ПОЭЗИЯ НИКОЛАЯ ПЕРОВСКОГО</t>
  </si>
  <si>
    <t>978-5-16-015886-0</t>
  </si>
  <si>
    <t>45.04.01, 45.06.01, 45.03.01</t>
  </si>
  <si>
    <t>440650.06.01</t>
  </si>
  <si>
    <t>Поэтика прозы Л.И. Бородина: диалог с культ.: Моногр./В.Д.Серафимова-М.:НИЦ ИНФРА-М,2024.-100 с.(О)</t>
  </si>
  <si>
    <t>ПОЭТИКА ПРОЗЫ Л.И. БОРОДИНА: ДИАЛОГ С КУЛЬТУРНЫМ ПРОСТРАНСТВОМ</t>
  </si>
  <si>
    <t>Серафимова В. Д.</t>
  </si>
  <si>
    <t>978-5-16-006773-5</t>
  </si>
  <si>
    <t>53.04.05, 45.04.01, 45.03.01</t>
  </si>
  <si>
    <t>744591.02.01</t>
  </si>
  <si>
    <t>Правда: соц.-правовой и религиозно-нравственный идеал Древней Руси (XI-XVII в.). / Н.А.Шавеко-М.:НИЦ ИНФРА-М,2021.-159 с(О)</t>
  </si>
  <si>
    <t>ПРАВДА: СОЦИАЛЬНО-ПРАВОВОЙ И РЕЛИГИОЗНО-НРАВСТВЕННЫЙ ИДЕАЛ ДРЕВНЕЙ РУСИ (XI-XVII ВЕКА). ИСТОРИКО-ФИЛОСОФСКОЕ ИССЛЕДОВАНИЕ</t>
  </si>
  <si>
    <t>Шавеко Н.А.</t>
  </si>
  <si>
    <t>978-5-16-016655-1</t>
  </si>
  <si>
    <t>46.04.01, 40.04.01, 40.06.01, 46.06.01, 47.06.01</t>
  </si>
  <si>
    <t>Институт философии и права Уральского отделения Российской академии наук, Удмуртский ф-л</t>
  </si>
  <si>
    <t>632928.03.01</t>
  </si>
  <si>
    <t>Право на бунт в культур.традиции...: Моногр. / А.В.Скиперских-М.:НИЦ ИНФРА-М,2023-266(Науч.мысль)(П)</t>
  </si>
  <si>
    <t>ПРАВО НА БУНТ В КУЛЬТУРНОЙ ТРАДИЦИИ: ЕВРОПЕЙСКИЙ И РУССКИЙ КОНТЕКСТ</t>
  </si>
  <si>
    <t>978-5-16-012036-2</t>
  </si>
  <si>
    <t>41.03.04, 40.03.01, 41.04.04, 44.03.01, 44.03.05, 41.03.06</t>
  </si>
  <si>
    <t>0323</t>
  </si>
  <si>
    <t>665872.04.01</t>
  </si>
  <si>
    <t>Православная символика в ист. рус. словесности: Моногр. / И.В.Волосков-М.:НИЦ ИНФРА-М,2023.-130с.(О)</t>
  </si>
  <si>
    <t>ПРАВОСЛАВНАЯ СИМВОЛИКА В ИСТОРИИ РУССКОЙ СЛОВЕСНОСТИ</t>
  </si>
  <si>
    <t>Волосков И.В.</t>
  </si>
  <si>
    <t>978-5-16-013503-8</t>
  </si>
  <si>
    <t>45.03.01, 51.03.01, 52.03.05, 52.03.04, 51.03.06</t>
  </si>
  <si>
    <t>Национальный гуманитарный институт социального управления</t>
  </si>
  <si>
    <t>807431.01.01</t>
  </si>
  <si>
    <t>Принципы справедливой войны: Монография / Н.А.Шавеко-М.:НИЦ ИНФРА-М,2024.-217 с.(Науч.мысль)(п)</t>
  </si>
  <si>
    <t>ПРИНЦИПЫ СПРАВЕДЛИВОЙ ВОЙНЫ</t>
  </si>
  <si>
    <t>978-5-16-018935-2</t>
  </si>
  <si>
    <t>41.04.04, 47.06.01</t>
  </si>
  <si>
    <t>167450.09.01</t>
  </si>
  <si>
    <t>Принятие роли матери: клинико-психолог. анализ: Моногр. / Т.Д. Василенко - М.: Форум, 2024-176с. (о)</t>
  </si>
  <si>
    <t>ПРИНЯТИЕ РОЛИ МАТЕРИ: КЛИНИКО-ПСИХОЛОГИЧЕСКИЙ АНАЛИЗ</t>
  </si>
  <si>
    <t>Василенко Т. Д., Земзюлина И. н.</t>
  </si>
  <si>
    <t>978-5-91134-592-1</t>
  </si>
  <si>
    <t>37.00.00, 37.03.01, 37.04.01, 37.04.02, 37.05.01, 37.06.01, 37.03.02</t>
  </si>
  <si>
    <t>Курский государственный медицинский университет</t>
  </si>
  <si>
    <t>737831.06.01</t>
  </si>
  <si>
    <t>Проактивная б-ка в информационно-обр. среде универ.: Моногр. / Р.А.Барышев - М.:НИЦ ИНФРА-М,2024 - 261 с.(о)</t>
  </si>
  <si>
    <t>ПРОАКТИВНАЯ БИБЛИОТЕКА В ИНФОРМАЦИОННО-ОБРАЗОВАТЕЛЬНОЙ СРЕДЕ УНИВЕРСИТЕТА</t>
  </si>
  <si>
    <t>Барышев Р.А.</t>
  </si>
  <si>
    <t>978-5-16-017585-0</t>
  </si>
  <si>
    <t>51.04.06, 51.06.01</t>
  </si>
  <si>
    <t>633167.05.01</t>
  </si>
  <si>
    <t>Проблемы детско-родительских отношен.: Моногр. / Е.М.Ижванова-М.:НИЦ ИНФРА-М,2024-89с(Науч.мысль)(О)</t>
  </si>
  <si>
    <t>ПРОБЛЕМЫ ДЕТСКО-РОДИТЕЛЬСКИХ ОТНОШЕНИЙ</t>
  </si>
  <si>
    <t>Ижванова Е.М.</t>
  </si>
  <si>
    <t>978-5-16-012045-4</t>
  </si>
  <si>
    <t>37.03.01, 44.03.05</t>
  </si>
  <si>
    <t>667254.02.01</t>
  </si>
  <si>
    <t>Противоречия и вызовы евраз.интеграции..: Моногр./ Под ред. Слуцкого Л.Э.-М.:НИЦ ИНФРА-М,2020-251с(Научная мысль)(П)</t>
  </si>
  <si>
    <t>ПРОТИВОРЕЧИЯ И ВЫЗОВЫ ЕВРАЗИЙСКОЙ ИНТЕГРАЦИИ: ПУТИ ПРЕОДОЛЕНИЯ</t>
  </si>
  <si>
    <t>Валовая М.Д., Зубенко В.В., Константинова Е.А. и др.</t>
  </si>
  <si>
    <t>978-5-16-013848-0</t>
  </si>
  <si>
    <t>41.03.05, 41.04.04, 40.04.01, 41.04.05, 38.04.01, 38.04.04, 38.03.01, 38.03.04, 44.03.05</t>
  </si>
  <si>
    <t>414600.11.01</t>
  </si>
  <si>
    <t>Профессиональные заболев.мед.работников: Моногр. / В.В.Косарев - М.:НИЦ ИНФРА-М,2023 - 174 с.(Науч.мысль)(о)</t>
  </si>
  <si>
    <t>ПРОФЕССИОНАЛЬНЫЕ ЗАБОЛЕВАНИЯ МЕДИЦИНСКИХ РАБОТНИКОВ</t>
  </si>
  <si>
    <t>Косарев В.В., Бабанов С.А.</t>
  </si>
  <si>
    <t>978-5-16-006220-4</t>
  </si>
  <si>
    <t>795915.01.01</t>
  </si>
  <si>
    <t>Психология русского народа: Моногр. / Д.А.Севостьянов-М.:НИЦ ИНФРА-М,2023.-356 с.(Науч.мысль)(п)</t>
  </si>
  <si>
    <t>ПСИХОЛОГИЯ РУССКОГО НАРОДА</t>
  </si>
  <si>
    <t>Севостьянов Д.А.</t>
  </si>
  <si>
    <t>978-5-16-018304-6</t>
  </si>
  <si>
    <t>39.04.03, 47.04.01, 41.04.04, 37.04.01, 41.04.05, 41.04.02, 39.04.01, 37.04.02, 37.06.01, 39.06.01, 41.06.01, 47.06.01, 39.07.01, 41.07.01, 47.07.01, 41.04.06</t>
  </si>
  <si>
    <t>444950.11.01</t>
  </si>
  <si>
    <t>Психология самопрезентации личности: Моногр. / О.А.Пикулева - М.:НИЦ ИНФРА-М,2024 - 320 с.(Науч.мысль)(П)</t>
  </si>
  <si>
    <t>ПСИХОЛОГИЯ САМОПРЕЗЕНТАЦИИ ЛИЧНОСТИ</t>
  </si>
  <si>
    <t>Пикулева О.А.</t>
  </si>
  <si>
    <t>978-5-16-006926-5</t>
  </si>
  <si>
    <t>37.03.01, 42.03.01, 42.04.01, 38.04.03, 38.03.01, 38.03.03, 41.03.06</t>
  </si>
  <si>
    <t>475500.08.01</t>
  </si>
  <si>
    <t>Равноправие и равенство: Монография / В.Н.Кудрявцев - М.:Юр.Норма, НИЦ ИНФРА-М,2022-184с.(П)</t>
  </si>
  <si>
    <t>РАВНОПРАВИЕ И РАВЕНСТВО</t>
  </si>
  <si>
    <t>978-5-91768-705-6</t>
  </si>
  <si>
    <t>39.04.01</t>
  </si>
  <si>
    <t>Оренбургский государственный педагогический университет</t>
  </si>
  <si>
    <t>278600.06.01</t>
  </si>
  <si>
    <t>Развитие лидерского потенциала рук.:Моногр. / О.В.Евтихов - М.:НИЦ ИНФРА-М,2022 - 198 с.(Науч.мысль)(О)</t>
  </si>
  <si>
    <t>РАЗВИТИЕ ЛИДЕРСКОГО ПОТЕНЦИАЛА РУКОВОДИТЕЛЯ</t>
  </si>
  <si>
    <t>Евтихов О. В.</t>
  </si>
  <si>
    <t>978-5-16-009811-1</t>
  </si>
  <si>
    <t>Сибирский юридический институт Министерства внутренних дел Российской Федерации</t>
  </si>
  <si>
    <t>186950.12.01</t>
  </si>
  <si>
    <t>Реализация молодежной политики в РФ: Моногр./ А.Я.Кибанов.-М.:НИЦ ИНФРА-М,2024-149с(Науч.мысль)(о)</t>
  </si>
  <si>
    <t>РЕАЛИЗАЦИЯ МОЛОДЕЖНОЙ ПОЛИТИКИ В РОССИЙСКОЙ ФЕДЕРАЦИИ</t>
  </si>
  <si>
    <t>Кибанов А.Я., Ловчева М.В., Лукьянова Т.В.</t>
  </si>
  <si>
    <t>978-5-16-005615-9</t>
  </si>
  <si>
    <t>38.04.03, 38.03.01, 38.03.03, 39.03.03, 41.03.06</t>
  </si>
  <si>
    <t>682628.05.01</t>
  </si>
  <si>
    <t>Репрезентация образа матери в рос. ментальности: Моногр. / Н.Н.Васягина-М.:НИЦ ИНФРА-М,2023.-181с(О)</t>
  </si>
  <si>
    <t>РЕПРЕЗЕНТАЦИЯ ОБРАЗА МАТЕРИ В РОССИЙСКОЙ МЕНТАЛЬНОСТИ</t>
  </si>
  <si>
    <t>Васягина Н.Н., Газизова Ю.С.</t>
  </si>
  <si>
    <t>978-5-16-014062-9</t>
  </si>
  <si>
    <t>37.03.01, 44.04.02, 44.03.05, 44.03.02</t>
  </si>
  <si>
    <t>707434.02.01</t>
  </si>
  <si>
    <t>Роль и место общей полиц. в сис. местного упр...: Моногр. / И.А.Коновалов-М.:НИЦ ИНФРА-М,2022.-311 с.(О)</t>
  </si>
  <si>
    <t>РОЛЬ И МЕСТО ОБЩЕЙ ПОЛИЦИИ В СИСТЕМЕ МЕСТНОГО УПРАВЛЕНИЯ СИБИРИ (XVIII - НАЧАЛО ХХ ВЕКА)</t>
  </si>
  <si>
    <t>Коновалов И.А.</t>
  </si>
  <si>
    <t>978-5-16-016223-2</t>
  </si>
  <si>
    <t>147950.14.01</t>
  </si>
  <si>
    <t>Роль отца в психическом разв. ребенка: Моногр. /О.Г.Калина - 2 изд.-М.:Форум,НИЦ ИНФРА-М,2024-112с(О)</t>
  </si>
  <si>
    <t>РОЛЬ ОТЦА В ПСИХИЧЕСКОМ РАЗВИТИИ РЕБЕНКА, ИЗД.2</t>
  </si>
  <si>
    <t>Калина О. Г., Холмогорова А. Б.</t>
  </si>
  <si>
    <t>978-5-00091-522-6</t>
  </si>
  <si>
    <t>717861.05.01</t>
  </si>
  <si>
    <t>Российская журналистика сегодня...: Моногр. / Под ред. Фотиевой И.В. - М.:НИЦ ИНФРА-М,2024 - 256 с..(О)</t>
  </si>
  <si>
    <t>РОССИЙСКАЯ ЖУРНАЛИСТИКА СЕГОДНЯ: СОЦИАЛЬНАЯ МИССИЯ И ПРОФЕССИОНАЛЬНОЕ МАСТЕРСТВО</t>
  </si>
  <si>
    <t>Фотиева И.В., Семилет Т.А., Лукашевич Е.В. и др.</t>
  </si>
  <si>
    <t>978-5-16-015637-8</t>
  </si>
  <si>
    <t>41.00.00, 42.03.02, 42.04.05, 42.04.04, 42.04.02, 41.03.06, 42.03.04</t>
  </si>
  <si>
    <t>Алтайский государственный университет</t>
  </si>
  <si>
    <t>470650.05.01</t>
  </si>
  <si>
    <t>Российский консерватизм и народное представительство...: Моногр./К.Н.Тарасов-М:ИНФРА-М,2021-124с.(о)</t>
  </si>
  <si>
    <t>РОССИЙСКИЙ КОНСЕРВАТИЗМ И НАРОДНОЕ ПРЕДСТАВИТЕЛЬСТВО (ПРОБЛЕМА СОЗДАНИЯ В РОССИИ ИНСТИТУТОВ НАРОДНОГО ПРЕДСТАВИТЕЛЬСТВА В ИДЕОЛОГИИ ОТЕЧЕСТВЕННОГО КОНСЕРВАТИЗМА ПЕРВОЙ ТРЕТИ ХХ  ВЕКА: ЭВОЛЮЦИЯ ПОЛИТИЧЕСКОЙ ПРОГРАММЫ, 1900-1933 ГГ.)</t>
  </si>
  <si>
    <t>Тарасов К. Н.</t>
  </si>
  <si>
    <t>978-5-16-010024-1</t>
  </si>
  <si>
    <t>46.03.01, 40.03.01, 41.04.04, 46.04.01, 44.03.01, 44.03.05</t>
  </si>
  <si>
    <t>653231.05.01</t>
  </si>
  <si>
    <t>Россия - Запад: цивилизационная война: Моногр. / В.Э.Багдасарян - М.:Форум, НИЦ ИНФРА-М,2023 - 410 с.(П)</t>
  </si>
  <si>
    <t>РОССИЯ - ЗАПАД: ЦИВИЛИЗАЦИОННАЯ ВОЙНА</t>
  </si>
  <si>
    <t>978-5-00091-442-7</t>
  </si>
  <si>
    <t>321300.03.01</t>
  </si>
  <si>
    <t>Россия и Европа: взгляд на культур. и полит..: Моногр. / Н.Я.Данилевский - М: НИЦ ИНФРА-М, 2022 - 431с.(П)</t>
  </si>
  <si>
    <t>РОССИЯ И ЕВРОПА: ВЗГЛЯД НА КУЛЬТУРНЫЕ И ПОЛИТИЧЕСКИЕ ОТНОШЕНИЯ СЛАВЯНСКОГО МИРА К ГЕРМАНО-РОМАНСКОМУ</t>
  </si>
  <si>
    <t>Данилевский Н.Я.</t>
  </si>
  <si>
    <t>978-5-16-010447-8</t>
  </si>
  <si>
    <t>745138.03.01</t>
  </si>
  <si>
    <t>Россия и мир в Первой мировой войне...: Моногр. / С.А.Агуреев - М.:НИЦ ИНФРА-М,2023 - 331 с.(Науч.мысль)(О)</t>
  </si>
  <si>
    <t>РОССИЯ И МИР В ПЕРВОЙ МИРОВОЙ ВОЙНЕ: ДИПЛОМАТИЯ, ВОЙНА НА ЗАПАДНОМ ФРОНТЕ, КУЛЬТУРА И МОДЕРНИЗАЦИЯ ВОЕННОЙ ТЕХНИКИ</t>
  </si>
  <si>
    <t>Агуреев С.А., Болтаевский А.А., Прядко И.П.</t>
  </si>
  <si>
    <t>978-5-16-016592-9</t>
  </si>
  <si>
    <t>742683.03.01</t>
  </si>
  <si>
    <t>Русофобия: история одной химеры: Моногр. / П.Л.Карабущенко-М.:НИЦ ИНФРА-М,2024.-327 с.(Науч.мысль)(О)</t>
  </si>
  <si>
    <t>РУСОФОБИЯ: ИСТОРИЯ ОДНОЙ ХИМЕРЫ</t>
  </si>
  <si>
    <t>978-5-16-016637-7</t>
  </si>
  <si>
    <t>41.00.00, 41.04.04, 41.04.05, 41.06.01, 41.03.06</t>
  </si>
  <si>
    <t>667639.06.01</t>
  </si>
  <si>
    <t>Русская музыка с древ.времен до сер.XX в.: Моногр. / В.П.Лозинская - М.:НИЦ ИНФРА-М, СФУ,2024-136с(О)</t>
  </si>
  <si>
    <t>РУССКАЯ МУЗЫКА С ДРЕВНЕЙШИХ ВРЕМЕН ДО СЕРЕДИНЫ XX ВЕКА</t>
  </si>
  <si>
    <t>Лозинская В.П.</t>
  </si>
  <si>
    <t>978-5-16-016220-1</t>
  </si>
  <si>
    <t>53.04.06, 53.04.01, 53.04.02, 53.04.04, 53.04.03, 53.05.05, 44.03.01</t>
  </si>
  <si>
    <t>295900.08.01</t>
  </si>
  <si>
    <t>Русская цивилизация и фольклор. Мир сказки: Моногр. / А.А.Гагаев - М.:ИЦ РИОР,НИЦ ИНФРА-М,2023-202с(О)</t>
  </si>
  <si>
    <t>РУССКАЯ ЦИВИЛИЗАЦИЯ И ФОЛЬКЛОР. МИР СКАЗКИ</t>
  </si>
  <si>
    <t>978-5-369-01340-3</t>
  </si>
  <si>
    <t>46.03.01, 46.04.01, 45.04.01, 45.03.01</t>
  </si>
  <si>
    <t>707070.03.01</t>
  </si>
  <si>
    <t>Русский язык: между неприязнью и любовью: Моногр./ Я.С.Турбовской-М.:НИЦ ИНФРА-М,2023-247с.(П)</t>
  </si>
  <si>
    <t>РУССКИЙ ЯЗЫК: МЕЖДУ НЕПРИЯЗНЬЮ И ЛЮБОВЬЮ</t>
  </si>
  <si>
    <t>978-5-16-015259-2</t>
  </si>
  <si>
    <t>45.04.01, 44.04.01, 44.04.04</t>
  </si>
  <si>
    <t>39.04.01, 39.03.01, 44.03.01, 44.03.05</t>
  </si>
  <si>
    <t>734798.02.01</t>
  </si>
  <si>
    <t>Самосознание и личностный адаптац. потенциал при нормал. и... / Т.И.Кузьмина-М.:НИЦ ИНФРА-М,2023.-210 с.(О)</t>
  </si>
  <si>
    <t>САМОСОЗНАНИЕ И ЛИЧНОСТНЫЙ АДАПТАЦИОННЫЙ ПОТЕНЦИАЛ ПРИ НОРМАЛЬНОМ И НАРУШЕННОМ РАЗВИТИИ</t>
  </si>
  <si>
    <t>Кузьмина Т.И.</t>
  </si>
  <si>
    <t>978-5-16-016201-0</t>
  </si>
  <si>
    <t>37.03.01, 37.05.01, 37.06.01, 44.06.01</t>
  </si>
  <si>
    <t>468500.06.01</t>
  </si>
  <si>
    <t>Северская земля:этнодинам.насел.в VIII-XVIII в.: Моногр. / Н.М.Багновская-М:НИЦ ИНФРА-М,2024-214с(о)</t>
  </si>
  <si>
    <t>СЕВЕРСКАЯ ЗЕМЛЯ: ЭТНОДИНАМИКА НАСЕЛЕНИЯ В VIII-XVIII В</t>
  </si>
  <si>
    <t>Багновская Н.М.</t>
  </si>
  <si>
    <t>978-5-16-019443-1</t>
  </si>
  <si>
    <t>46.03.01, 46.04.03, 44.03.01, 44.03.05, 46.03.03</t>
  </si>
  <si>
    <t>673849.03.01</t>
  </si>
  <si>
    <t>Семейно-детный образ жизни: результаты соц.-демогр..:Моногр./ А.И.Антонов-М.:НИЦ ИНФРА-М,2022-540с</t>
  </si>
  <si>
    <t>СЕМЕЙНО-ДЕТНЫЙ ОБРАЗ ЖИЗНИ: РЕЗУЛЬТАТЫ СОЦИОЛОГО-ДЕМОГРАФИЧЕСКОГО ИССЛЕДОВАНИЯ</t>
  </si>
  <si>
    <t>Антонов А.И., Синельников А.Б., Новоселова Е.Н. и др.</t>
  </si>
  <si>
    <t>978-5-16-013618-9</t>
  </si>
  <si>
    <t>39.04.03, 39.04.01, 38.03.01, 38.03.04, 39.03.01, 44.03.01, 44.03.05, 39.03.03</t>
  </si>
  <si>
    <t>Московский государственный университет им. М.В. Ломоносова, социологический факультет</t>
  </si>
  <si>
    <t>761784.02.01</t>
  </si>
  <si>
    <t>Семейный лад, или ценности семейного воспитания в Рос.: Моногр. / Л.О.Володина-М.:НИЦ ИНФРА-М,2024.-231с(О)</t>
  </si>
  <si>
    <t>СЕМЕЙНЫЙ ЛАД, ИЛИ ЦЕННОСТИ СЕМЕЙНОГО ВОСПИТАНИЯ В РОССИИ</t>
  </si>
  <si>
    <t>Володина Л.О.</t>
  </si>
  <si>
    <t>978-5-16-017167-8</t>
  </si>
  <si>
    <t>44.04.02, 44.04.01, 44.05.01, 44.06.01</t>
  </si>
  <si>
    <t>Вологодский государственный университет</t>
  </si>
  <si>
    <t>681847.07.01</t>
  </si>
  <si>
    <t>Семья и частная жизнь русского купечества...: Моногр. / И.Н.Лобачева - М.:НИЦ ИНФРА-М,2024 - 227 с.(О)</t>
  </si>
  <si>
    <t>СЕМЬЯ И ЧАСТНАЯ ЖИЗНЬ РУССКОГО КУПЕЧЕСТВА ВО ВТОРОЙ ПОЛОВИНЕ XIX - НАЧАЛЕ XX ВЕКА (ПО МАТЕРИАЛАМ ТУЛЬСКОЙ ГУБЕРНИИ)</t>
  </si>
  <si>
    <t>Лобачева И.Н.</t>
  </si>
  <si>
    <t>978-5-16-013853-4</t>
  </si>
  <si>
    <t>46.03.01, 46.04.01, 51.04.01, 51.04.03, 44.03.01, 44.03.05, 51.03.01, 51.03.03</t>
  </si>
  <si>
    <t>Тульский государственный университет</t>
  </si>
  <si>
    <t>670750.03.01</t>
  </si>
  <si>
    <t>Сибирский текст в нац. сюжетном пространстве: Моногр. / И.А.Айзикова.-М.:НИЦ ИНФРА-М, СФУ,2021.-237 с.(П)</t>
  </si>
  <si>
    <t>СИБИРСКИЙ ТЕКСТ В НАЦИОНАЛЬНОМ СЮЖЕТНОМ ПРОСТРАНСТВЕ</t>
  </si>
  <si>
    <t>Айзикова И.А., Анисимов К.В., Замятин Д.Н. и др.</t>
  </si>
  <si>
    <t>978-5-16-016947-7</t>
  </si>
  <si>
    <t>Кубанский государственный технологический университет</t>
  </si>
  <si>
    <t>722093.06.01</t>
  </si>
  <si>
    <t>Служители языческого культа в религиозной и...: Моногр. / М.Н.Козлов - М.:НИЦ ИНФРА-М,2020 - 173с(О)</t>
  </si>
  <si>
    <t>СЛУЖИТЕЛИ ЯЗЫЧЕСКОГО КУЛЬТА В РЕЛИГИОЗНОЙ И ПОЛИТИЧЕСКОЙ ЖИЗНИ ВОСТОЧНЫХ СЛАВЯН (IX-XI ВЕКА)</t>
  </si>
  <si>
    <t>978-5-16-015799-3</t>
  </si>
  <si>
    <t>278400.04.01</t>
  </si>
  <si>
    <t>Современные горожане-дачники: ценности...: Моногр. / Ю.В.Печин - М:ИНФРА-М,2020 - 167с. (о)</t>
  </si>
  <si>
    <t>СОВРЕМЕННЫЕ ГОРОЖАНЕ-ДАЧНИКИ: ЦЕННОСТИ И ТРУДОВАЯ МОТИВАЦИЯ</t>
  </si>
  <si>
    <t>Печин Ю. В.</t>
  </si>
  <si>
    <t>978-5-16-009809-8</t>
  </si>
  <si>
    <t>706936.02.01</t>
  </si>
  <si>
    <t>Сотворчество в музыкальном искусстве и музыкальном обр.: Моногр. / Е.Ю.Куприна-М.:НИЦ ИНФРА-М,2024-320 с.-(Науч.мысль)(О)</t>
  </si>
  <si>
    <t>СОТВОРЧЕСТВО В МУЗЫКАЛЬНОМ ИСКУССТВЕ И МУЗЫКАЛЬНОМ ОБРАЗОВАНИИ</t>
  </si>
  <si>
    <t>Куприна Е.Ю.</t>
  </si>
  <si>
    <t>978-5-16-015179-3</t>
  </si>
  <si>
    <t>53.04.06, 53.04.01, 53.04.02, 53.04.04, 53.04.03, 53.05.01, 53.05.02, 53.05.05, 53.09.01, 53.09.02, 53.09.03, 53.09.04, 53.09.05</t>
  </si>
  <si>
    <t>Тольяттинская Консерватория</t>
  </si>
  <si>
    <t>408650.07.01</t>
  </si>
  <si>
    <t>Социальное пространство имиджа: Моногр. / М.О.Кошлякова - М.:НИЦ ИНФРА-М,2022 - 153 с.(Науч.мысль)(О)</t>
  </si>
  <si>
    <t>СОЦИАЛЬНОЕ ПРОСТРАНСТВО ИМИДЖА</t>
  </si>
  <si>
    <t>Кошлякова М.О.</t>
  </si>
  <si>
    <t>978-5-16-006408-6</t>
  </si>
  <si>
    <t>42.03.01, 42.04.01, 39.04.01, 39.03.01, 41.03.06</t>
  </si>
  <si>
    <t>790467.01.01</t>
  </si>
  <si>
    <t>Социальные насекомые, экология...: Моногр. / Е.К.Еськов-М.:НИЦ ИНФРА-М,2023.-369 с.(п)</t>
  </si>
  <si>
    <t>СОЦИАЛЬНЫЕ НАСЕКОМЫЕ, ЭКОЛОГИЯ, ЭТОЛОГИЯ, ЭВОЛЮЦИЯ</t>
  </si>
  <si>
    <t>978-5-16-018011-3</t>
  </si>
  <si>
    <t>06.04.01, 44.04.01, 06.06.01</t>
  </si>
  <si>
    <t>447750.08.01</t>
  </si>
  <si>
    <t>Социальный капитал личности: Моногр. / Л.Г.Почебут и др. - М.:НИЦ ИНФРА-М,2021-250 с.-(Науч.мысль)(П)</t>
  </si>
  <si>
    <t>СОЦИАЛЬНЫЙ КАПИТАЛ ЛИЧНОСТИ</t>
  </si>
  <si>
    <t>Почебут Л.Г., Свенцицкий А.Л., Марарица Л.В. и др.</t>
  </si>
  <si>
    <t>978-5-16-008977-5</t>
  </si>
  <si>
    <t>789752.01.01</t>
  </si>
  <si>
    <t>Социальный подход к пробл. инвалидности: Моногр. / Е.Н.Приступа-М.:НИЦ ИНФРА-М,2023.-171 с.(Науч.мысль)(о)</t>
  </si>
  <si>
    <t>СОЦИАЛЬНЫЙ ПОДХОД К ПРОБЛЕМЕ ИНВАЛИДНОСТИ</t>
  </si>
  <si>
    <t>Приступа Е.Н.</t>
  </si>
  <si>
    <t>978-5-16-018077-9</t>
  </si>
  <si>
    <t>39.03.02</t>
  </si>
  <si>
    <t>Институт развития, здоровья и адаптации ребенка</t>
  </si>
  <si>
    <t>776839.01.01</t>
  </si>
  <si>
    <t>Социокультурная динамика масс. праздников и зрелищ: Моногр. / М.В.Литвинова-М.:НИЦ ИНФРА-М,2023.-148 с.(о)</t>
  </si>
  <si>
    <t>СОЦИОКУЛЬТУРНАЯ ДИНАМИКА МАССОВЫХ ПРАЗДНИКОВ И ЗРЕЛИЩ</t>
  </si>
  <si>
    <t>Литвинова М.В.</t>
  </si>
  <si>
    <t>978-5-16-017704-5</t>
  </si>
  <si>
    <t>51.04.05, 41.04.04, 41.06.01, 51.06.01, 51.03.05</t>
  </si>
  <si>
    <t>Финансовый университет при Правительстве Российской Федерации, Тульский ф-л</t>
  </si>
  <si>
    <t>169550.05.01</t>
  </si>
  <si>
    <t>Становление гос. Древнего Новгорода.: Моногр. /М.В.Амосов -2изд.-М.:ИЦ РИОР,НИЦ ИНФРА-М,2023-204с(о)</t>
  </si>
  <si>
    <t>СТАНОВЛЕНИЕ ГОСУДАРСТВЕННОСТИ ДРЕВНЕГО НОВГОРОДА И МОНУМЕНТАЛЬНОГО ЗОДЧЕСТВА, ИЗД.2</t>
  </si>
  <si>
    <t>Амосов М.В.</t>
  </si>
  <si>
    <t>978-5-369-01141-6</t>
  </si>
  <si>
    <t>46.03.01, 46.03.02, 07.03.01, 07.03.03, 51.04.04, 46.04.01, 46.04.02, 54.04.04, 07.04.01, 07.04.03, 44.03.01, 44.03.05, 51.03.04, 54.03.04</t>
  </si>
  <si>
    <t>Театр Классического Балета Наталии Касаткиной и Владимира Василёва</t>
  </si>
  <si>
    <t>208400.08.01</t>
  </si>
  <si>
    <t>Страна своя и чужая: идея патриотизма.: Моногр./С.Г.Воркачев-М.:НИЦ ИНФРА-М,2023-151с(Науч.мысль)(о)</t>
  </si>
  <si>
    <t>СТРАНА СВОЯ И ЧУЖАЯ: ИДЕЯ ПАТРИОТИЗМА В ЛИНГВОКУЛЬТУРЕ</t>
  </si>
  <si>
    <t>Воркачев С. Г.</t>
  </si>
  <si>
    <t>978-5-16-006811-4</t>
  </si>
  <si>
    <t>45.04.02, 45.03.02, 45.03.03</t>
  </si>
  <si>
    <t>699274.05.01</t>
  </si>
  <si>
    <t>Судьба Евросоюза и уроки для Рос.: Моногр. / Под ред. Гулякова А.Д., - 2 изд.-М.:ИЦ РИОР, НИЦ ИНФРА-М,2023.-304 с.(П)</t>
  </si>
  <si>
    <t>СУДЬБА ЕВРОСОЮЗА И УРОКИ ДЛЯ РОССИИ, ИЗД.2</t>
  </si>
  <si>
    <t>Саломатин А.Ю., Гуляков А.Д., Малько А.В.</t>
  </si>
  <si>
    <t>978-5-369-01881-1</t>
  </si>
  <si>
    <t>41.04.04, 40.04.01, 41.04.05, 41.04.01, 38.04.01, 38.06.01, 40.06.01, 41.06.01</t>
  </si>
  <si>
    <t>670745.05.01</t>
  </si>
  <si>
    <t>Сюжетная типология русской литературы XI-XX в.: Моногр. / В.К.Васильев - М.:НИЦ ИНФРА-М,2024-259с(П)</t>
  </si>
  <si>
    <t>СЮЖЕТНАЯ ТИПОЛОГИЯ РУССКОЙ ЛИТЕРАТУРЫ XI-XX ВЕКОВ (АРХЕТИПЫ РУССКОЙ КУЛЬТУРЫ). ОТ СРЕДНЕВЕКОВЬЯ К НОВОМУ ВРЕМЕНИ</t>
  </si>
  <si>
    <t>Васильев В.К.</t>
  </si>
  <si>
    <t>978-5-16-017631-4</t>
  </si>
  <si>
    <t>678270.05.01</t>
  </si>
  <si>
    <t>Театр героев А.П.Чехова: Моногр. / К.В.Борисова - М.:НИЦ ИНФРА-М,2023 - 112 с.(Науч.мысль)(О)</t>
  </si>
  <si>
    <t>ТЕАТР ГЕРОЕВ А.П.ЧЕХОВА</t>
  </si>
  <si>
    <t>Борисова К.В.</t>
  </si>
  <si>
    <t>978-5-16-013647-9</t>
  </si>
  <si>
    <t>42.03.02, 44.03.05, 42.03.03, 45.03.01, 41.03.06, 42.03.04</t>
  </si>
  <si>
    <t>Новгородский государственный университет им. Ярослава Мудрого</t>
  </si>
  <si>
    <t>425750.07.01</t>
  </si>
  <si>
    <t>Типические характеры в произведениях А.С. Пушкина: Моногр. / С.Ю.Поройков - М.:НИЦ ИНФРА-М,2022-184с.(о)</t>
  </si>
  <si>
    <t>ТИПИЧЕСКИЕ ХАРАКТЕРЫ В ПРОИЗВЕДЕНИЯХ А.С. ПУШКИНА</t>
  </si>
  <si>
    <t>978-5-16-006596-0</t>
  </si>
  <si>
    <t>794951.01.01</t>
  </si>
  <si>
    <t>Традиция авторской маски в рус. прозе XVIII-XIX вв: Моногр. / О.Ю.Осьмухина-М.:НИЦ ИНФРА-М,2023-379с.(П)</t>
  </si>
  <si>
    <t>ТРАДИЦИЯ АВТОРСКОЙ МАСКИ В РУССКОЙ ПРОЗЕ XVIII-XIX ВЕКОВ</t>
  </si>
  <si>
    <t>Осьмухина О.Ю.</t>
  </si>
  <si>
    <t>978-5-16-018100-4</t>
  </si>
  <si>
    <t>45.04.01, 44.04.01, 52.05.04, 44.06.01, 45.06.01, 44.07.01, 45.07.01, 52.09.08</t>
  </si>
  <si>
    <t>804773.01.01</t>
  </si>
  <si>
    <t>Трансформация совр. мир. порядка в условиях украин. кризиса / О.А.Овсянникова-М.:НИЦ ИНФРА-М,2024.-282 с.(п)</t>
  </si>
  <si>
    <t>ТРАНСФОРМАЦИЯ СОВРЕМЕННОГО МИРОВОГО ПОРЯДКА В УСЛОВИЯХ УКРАИНСКОГО КРИЗИСА</t>
  </si>
  <si>
    <t>Овсянникова О.А.</t>
  </si>
  <si>
    <t>978-5-16-018900-0</t>
  </si>
  <si>
    <t>41.03.04, 41.03.05, 41.04.05, 41.06.01</t>
  </si>
  <si>
    <t>АНО НИЦ "Национальная Безопасность"</t>
  </si>
  <si>
    <t>158150.10.01</t>
  </si>
  <si>
    <t>Три главные проблемы подростка с девиантным повед... / В.К.Зарецкий.-М.:Форум,2024.-205 с.(О)</t>
  </si>
  <si>
    <t>ТРИ ГЛАВНЫЕ ПРОБЛЕМЫ ПОДРОСТКА С ДЕВИАНТНЫМ ПОВЕДЕНИЕМ. ПОЧЕМУ ВОЗНИКАЮТ? КАК ПОМОЧЬ?</t>
  </si>
  <si>
    <t>Зарецкий В. К., Смирнова Н. С., Зарецкий Ю. В., Евлашкина Н. М.</t>
  </si>
  <si>
    <t>978-5-91134-547-1</t>
  </si>
  <si>
    <t>37.03.01, 31.05.02, 44.03.01, 44.03.05</t>
  </si>
  <si>
    <t>810458.01.01</t>
  </si>
  <si>
    <t>Трудовая повседневн. купеч-ва Оренбург. губерн. в пореформ.../К.А.Абдрахманов-М.:НИЦ ИНФРА-М,2024-231с(о)</t>
  </si>
  <si>
    <t>ТРУДОВАЯ ПОВСЕДНЕВНОСТЬ КУПЕЧЕСТВА ОРЕНБУРГСКОЙ ГУБЕРНИИ В ПОРЕФОРМЕННЫЙ ПЕРИОД  (1865‒1914)</t>
  </si>
  <si>
    <t>Абдрахманов К.А.</t>
  </si>
  <si>
    <t>978-5-16-019007-5</t>
  </si>
  <si>
    <t>712071.02.01</t>
  </si>
  <si>
    <t>Туризм для лиц пожилого возраста: Моногр. / И.В.Грошев - М.:НИЦ ИНФРА-М,2021-303 с.-(Науч.мысль)(П)</t>
  </si>
  <si>
    <t>ТУРИЗМ ДЛЯ ЛИЦ ПОЖИЛОГО ВОЗРАСТА</t>
  </si>
  <si>
    <t>Грошев И.В., Корчагин Е.П.</t>
  </si>
  <si>
    <t>978-5-16-015363-6</t>
  </si>
  <si>
    <t>43.04.01, 43.04.02, 43.04.03</t>
  </si>
  <si>
    <t>641718.07.01</t>
  </si>
  <si>
    <t>Тьютор и воспитанник...: Моногр. / Под ред. Сластенина В.А. - 2 изд. - М.:НИЦ ИНФРА-М,2024 - 72с.(О)</t>
  </si>
  <si>
    <t>ТЬЮТОР И ВОСПИТАННИК: ПЕДАГОГИЧЕСКОЕ ВЗАИМОДЕЙСТВИЕ СИСТЕМ ЦЕННОСТЕЙ, ИЗД.2</t>
  </si>
  <si>
    <t>Яковлев С.В., Сластенин В.А.</t>
  </si>
  <si>
    <t>978-5-16-012356-1</t>
  </si>
  <si>
    <t>44.02.02, 44.02.03, 44.04.01, 44.03.01, 44.03.05</t>
  </si>
  <si>
    <t>40.03.01, 40.04.01, 38.04.01, 38.04.06, 38.04.02, 38.04.03, 38.04.04, 38.03.01, 38.03.02, 38.03.04, 38.03.03, 41.03.06</t>
  </si>
  <si>
    <t>683390.05.01</t>
  </si>
  <si>
    <t>Убеждающее воздейст. в сфере дел. общения: Моногр. / Л.Г.Павлова, - 3 изд.-М.:ИЦ РИОР, НИЦ ИНФРА-М,2024-162с(О)</t>
  </si>
  <si>
    <t>УБЕЖДАЮЩЕЕ ВОЗДЕЙСТВИЕ В СФЕРЕ ДЕЛОВОГО ОБЩЕНИЯ, ИЗД.3</t>
  </si>
  <si>
    <t>978-5-369-01907-8</t>
  </si>
  <si>
    <t>481250.04.01</t>
  </si>
  <si>
    <t>Управление домашним хозяйством как соц.-эконом.системой: Моногр. /С.Д.Резник-М.:ИНФРА-М,2022-157с.(О)</t>
  </si>
  <si>
    <t>УПРАВЛЕНИЕ ДОМАШНИМ ХОЗЯЙСТВОМ КАК СОЦИАЛЬНО-ЭКОНОМИЧЕСКОЙ СИСТЕМОЙ</t>
  </si>
  <si>
    <t>Резник С.Д., Егорова Н.Ю.</t>
  </si>
  <si>
    <t>978-5-16-010405-8</t>
  </si>
  <si>
    <t>795989.01.01</t>
  </si>
  <si>
    <t>Успешность, работа и старение: Моногр. / Под ред. Дураковой И.Б.-М.:НИЦ ИНФРА-М,2023.-187 с.(Науч.мысль)(п)</t>
  </si>
  <si>
    <t>УСПЕШНОСТЬ, РАБОТА И СТАРЕНИЕ: ФУНДАМЕНТАЛЬНЫЕ, ПРИКЛАДНЫЕ И НАУЧНО-ПОПУЛЯРНЫЕ АСПЕКТЫ ПРОФЕССИОНАЛЬНОГО ДОЛГОЛЕТИЯ</t>
  </si>
  <si>
    <t>Дуракова И.Б., Рахманова Т.И., Матасова Л.В. и др.</t>
  </si>
  <si>
    <t>978-5-16-018134-9</t>
  </si>
  <si>
    <t>38.04.03</t>
  </si>
  <si>
    <t>781780.02.01</t>
  </si>
  <si>
    <t>Формирование баз. учебных действий у обучающихся..: Моногр. / И.М.Яковлева-М.:НИЦ ИНФРА-М,2024.-144 с.(о)</t>
  </si>
  <si>
    <t>ФОРМИРОВАНИЕ БАЗОВЫХ УЧЕБНЫХ ДЕЙСТВИЙ У ОБУЧАЮЩИХСЯ С УМСТВЕННОЙ ОТСТАЛОСТЬЮ НА УРОКАХ МАТЕМАТИКИ В НАЧАЛЬНОЙ ШКОЛЕ</t>
  </si>
  <si>
    <t>Яковлева И.М., Скира Е.В.</t>
  </si>
  <si>
    <t>978-5-16-017840-0</t>
  </si>
  <si>
    <t>44.04.03, 44.05.01, 44.06.01</t>
  </si>
  <si>
    <t>780147.01.01</t>
  </si>
  <si>
    <t>Ценностное отношение к семье как основа духовно-нравств... / Т.А.Серебрякова-М.:НИЦ ИНФРА-М,2023.-185 с.(О)</t>
  </si>
  <si>
    <t>ЦЕННОСТНОЕ ОТНОШЕНИЕ К СЕМЬЕ КАК ОСНОВА ДУХОВНО-НРАВСТВЕННОГО СТАНОВЛЕНИЯ ЛИЧНОСТИ</t>
  </si>
  <si>
    <t>Серебрякова Т.А., Конева И.А.</t>
  </si>
  <si>
    <t>978-5-16-018283-4</t>
  </si>
  <si>
    <t>39.04.03, 44.04.02, 39.04.02, 44.04.01, 44.05.01, 39.06.01, 44.06.01</t>
  </si>
  <si>
    <t>681408.01.01</t>
  </si>
  <si>
    <t>Ценностный мир совр. рос. молодежи: Моногр. / И.В.Бормотов -М.:НИЦ ИНФРА-М,2022-178 с.(Научная мысль)(О)</t>
  </si>
  <si>
    <t>ЦЕННОСТНЫЙ МИР СОВРЕМЕННОЙ РОССИЙСКОЙ МОЛОДЕЖИ (СОЦИАЛЬНО-ФИЛОСОФСКИЙ АНАЛИЗ)</t>
  </si>
  <si>
    <t>Бормотов И.В.</t>
  </si>
  <si>
    <t>978-5-16-017332-0</t>
  </si>
  <si>
    <t>39.04.03, 39.06.01, 39.03.03</t>
  </si>
  <si>
    <t>734293.02.01</t>
  </si>
  <si>
    <t>Человек и его просвещение..: Моногр. / Под ред. Кального И.И. - М.:НИЦ ИНФРА-М,2022 - 336 с.(Науч.мысль)(О)</t>
  </si>
  <si>
    <t>ЧЕЛОВЕК И ЕГО ПРОСВЕЩЕНИЕ: ИДЕИ, ПРОЕКТЫ, ПРАКТИКА</t>
  </si>
  <si>
    <t>Володин А.Н., Габриелян А.М., Жупник О.Н. и др.</t>
  </si>
  <si>
    <t>978-5-16-016611-7</t>
  </si>
  <si>
    <t>00.05.04, 00.05.05, 00.05.11, 00.03.04, 00.03.05, 00.03.11</t>
  </si>
  <si>
    <t>671332.03.01</t>
  </si>
  <si>
    <t>Человек рисующий. Отображение иерарх.и инверсив...: Моногр./ Д.А.Севостьянов-М.:НИЦ ИНФРА-М,2024-208с(П)</t>
  </si>
  <si>
    <t>ЧЕЛОВЕК РИСУЮЩИЙ. ОТОБРАЖЕНИЕ ИЕРАРХИЧЕСКИХ И ИНВЕРСИВНЫХ ОТНОШЕНИЙ В ГРАФИЧЕСКОЙ ДЕЯТЕЛЬНОСТИ</t>
  </si>
  <si>
    <t>978-5-16-013504-5</t>
  </si>
  <si>
    <t>37.03.01, 37.05.01, 44.05.01, 31.05.02, 44.03.01, 44.03.05, 44.03.04, 44.03.02, 44.03.03</t>
  </si>
  <si>
    <t>753390.01.01</t>
  </si>
  <si>
    <t>Человек: индивид, индивидуал., личность: Моногр. / Под ред. Кального И.И.-М.:НИЦ ИНФРА-М,2022.-351 с.(Науч.мысль)(П)</t>
  </si>
  <si>
    <t>ЧЕЛОВЕК: ИНДИВИД, ИНДИВИДУАЛЬНОСТЬ, ЛИЧНОСТЬ</t>
  </si>
  <si>
    <t>Бельский В.Ю., Боровинская Д.Н., Воеводин А.П. и др.</t>
  </si>
  <si>
    <t>978-5-16-017105-0</t>
  </si>
  <si>
    <t>00.05.10, 00.05.11, 47.04.01, 51.04.01, 47.06.01, 44.03.01</t>
  </si>
  <si>
    <t>777493.03.01</t>
  </si>
  <si>
    <t>Экология экранных искусств: Монография / А.И.Чупринский-М.:НИЦ ИНФРА-М,2024.-182 с..-(Науч.мысль)(о)</t>
  </si>
  <si>
    <t>ЭКОЛОГИЯ ЭКРАННЫХ ИСКУССТВ</t>
  </si>
  <si>
    <t>Чупринский А.И.</t>
  </si>
  <si>
    <t>978-5-16-017731-1</t>
  </si>
  <si>
    <t>42.04.05, 42.04.04, 50.04.04, 55.05.05, 42.06.01, 42.03.05, 42.03.04</t>
  </si>
  <si>
    <t>Белорусская государственная академия искусств</t>
  </si>
  <si>
    <t>653184.08.01</t>
  </si>
  <si>
    <t>Электронная б-ка в контексте электр. инф-обр.среды..: Моногр./ М.В.Носков-М.:НИЦ ИНФРА-М,2024-106с(О)</t>
  </si>
  <si>
    <t>ЭЛЕКТРОННАЯ БИБЛИОТЕКА В КОНТЕКСТЕ ЭЛЕКТРОННОЙ ИНФОРМАЦИОННО-ОБРАЗОВАТЕЛЬНОЙ СРЕДЫ ВУЗА</t>
  </si>
  <si>
    <t>Носков М.В., Барышев Р.А., Манушкина М.М.</t>
  </si>
  <si>
    <t>978-5-16-012679-1</t>
  </si>
  <si>
    <t>674005.08.01</t>
  </si>
  <si>
    <t>Эмоциональное отверж.реб.родителями...: Моногр./Е.В.Голубева-М.:НИЦ ИНФРА-М,2024-186с(Науч.мысль)(О)</t>
  </si>
  <si>
    <t>ЭМОЦИОНАЛЬНОЕ ОТВЕРЖЕНИЕ РЕБЕНКА РОДИТЕЛЯМИ: ПРИЧИНЫ И ПОСЛЕДСТВИЯ</t>
  </si>
  <si>
    <t>Голубева Е.В., Истратова О.Н.</t>
  </si>
  <si>
    <t>978-5-16-013666-0</t>
  </si>
  <si>
    <t>37.03.01, 37.04.01, 44.04.02, 44.04.01, 44.05.01, 44.03.02</t>
  </si>
  <si>
    <t>670065.03.01</t>
  </si>
  <si>
    <t>Энергетическая напр. развит. жизни на планете Земля..:Моногр. / Н.С.Печуркин-М:НИЦ ИНФРА-М,СФУ,2022-405с(П)</t>
  </si>
  <si>
    <t>ЭНЕРГЕТИЧЕСКАЯ НАПРАВЛЕННОСТЬ РАЗВИТИЯ ЖИЗНИ НА ПЛАНЕТЕ ЗЕМЛЯ (ЭНЕРГИЯ И ЖИЗНЬ НА ЗЕМЛЕ)</t>
  </si>
  <si>
    <t>Печуркин Н.С.</t>
  </si>
  <si>
    <t>978-5-16-017945-2</t>
  </si>
  <si>
    <t>663732.05.01</t>
  </si>
  <si>
    <t>Этногерменевтика русской сказки: Моногр. / М.В.Пименова-М.:НИЦ ИНФРА-М,2024.-355 с.(Науч.мысль)(о)</t>
  </si>
  <si>
    <t>ЭТНОГЕРМЕНЕВТИКА РУССКОЙ СКАЗКИ</t>
  </si>
  <si>
    <t>Пименова М.В.</t>
  </si>
  <si>
    <t>978-5-16-018918-5</t>
  </si>
  <si>
    <t>Военная академия материально-технического обеспечения им. Генерала армии А.В. Хрулёва</t>
  </si>
  <si>
    <t>667743.04.01</t>
  </si>
  <si>
    <t>Ю.В. Бондарев: творческая эволюция писателя: Моногр. / Л.С.Шкурат - 2 изд. - М.:НИЦ ИНФРА-М,2022-252 с.(Науч.мысль)(П)</t>
  </si>
  <si>
    <t>Ю.В. БОНДАРЕВ: ТВОРЧЕСКАЯ ЭВОЛЮЦИЯ ПИСАТЕЛЯ, ИЗД.2</t>
  </si>
  <si>
    <t>Шкурат Л.С.</t>
  </si>
  <si>
    <t>978-5-16-013289-1</t>
  </si>
  <si>
    <t>766164.02.01</t>
  </si>
  <si>
    <t>Язык настроения: Моногр. / В.К.Харченко - М.:НИЦ ИНФРА-М,2024 - 231 с.(Науч.мысль)(О)</t>
  </si>
  <si>
    <t>ЯЗЫК НАСТРОЕНИЯ</t>
  </si>
  <si>
    <t>978-5-16-017224-8</t>
  </si>
  <si>
    <t>45.03.99, 45.04.01, 45.04.02, 45.04.03, 52.05.04, 45.06.01, 51.06.01, 51.03.02</t>
  </si>
  <si>
    <t>788692.01.01</t>
  </si>
  <si>
    <t>Язык: жизнь смыслов vs  смысл жизни: Моногр. / Е.В.Белоглазова-М.:НИЦ ИНФРА-М,2023.-292 с.(Науч.мысль)(п)</t>
  </si>
  <si>
    <t>ЯЗЫК: ЖИЗНЬ СМЫСЛОВ VS  СМЫСЛ ЖИЗНИ</t>
  </si>
  <si>
    <t>Белоглазова Е.В., Бобырева Е.В., Боженкова Н.А. и др.</t>
  </si>
  <si>
    <t>978-5-16-018258-2</t>
  </si>
  <si>
    <t>45.04.01, 45.04.02, 51.04.01, 39.04.01, 39.06.01, 51.06.01</t>
  </si>
  <si>
    <t>Монографии для широкого круга читателей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</si>
</sst>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0]&quot;&quot;;General"/>
  </numFmts>
  <fonts count="12" x14ac:knownFonts="1">
    <font>
      <sz val="8"/>
      <name val="Arial"/>
    </font>
    <font>
      <b/>
      <sz val="11"/>
      <color rgb="FF000000"/>
      <name val="Calibri"/>
      <charset val="204"/>
    </font>
    <font>
      <b/>
      <sz val="16"/>
      <color rgb="FF000000"/>
      <name val="Calibri"/>
      <charset val="204"/>
    </font>
    <font>
      <b/>
      <u/>
      <sz val="11"/>
      <color rgb="FF000000"/>
      <name val="Calibri"/>
      <charset val="204"/>
    </font>
    <font>
      <sz val="11"/>
      <color rgb="FF000000"/>
      <name val="Calibri"/>
      <charset val="204"/>
    </font>
    <font>
      <u/>
      <sz val="11"/>
      <color rgb="FF0000FF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u/>
      <sz val="8"/>
      <color rgb="FF0000FF"/>
      <name val="Calibri"/>
      <charset val="204"/>
    </font>
    <font>
      <b/>
      <sz val="12"/>
      <name val="Arial"/>
      <family val="2"/>
    </font>
    <font>
      <sz val="10"/>
      <name val="Arial"/>
      <family val="2"/>
    </font>
    <font>
      <u/>
      <sz val="8"/>
      <color theme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0" fontId="11" fillId="0" borderId="4" xfId="1" applyFill="1" applyBorder="1" applyAlignment="1" applyProtection="1">
      <alignment horizontal="center" vertical="center" wrapText="1"/>
    </xf>
    <xf numFmtId="0" fontId="0" fillId="0" borderId="0" xfId="0" applyAlignment="1">
      <alignment horizontal="left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left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2" fontId="7" fillId="0" borderId="4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left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11" fillId="0" borderId="5" xfId="1" applyFill="1" applyBorder="1" applyAlignment="1" applyProtection="1">
      <alignment horizontal="center" vertic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1" fillId="0" borderId="1" xfId="1" applyFill="1" applyBorder="1" applyAlignment="1" applyProtection="1">
      <alignment horizontal="left" wrapText="1"/>
    </xf>
    <xf numFmtId="0" fontId="5" fillId="0" borderId="1" xfId="0" applyFont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AA803"/>
  <sheetViews>
    <sheetView tabSelected="1" zoomScaleNormal="100" workbookViewId="0">
      <selection activeCell="D11" sqref="D11"/>
    </sheetView>
  </sheetViews>
  <sheetFormatPr defaultColWidth="10.5" defaultRowHeight="11.45" customHeight="1" x14ac:dyDescent="0.2"/>
  <cols>
    <col min="1" max="1" width="7" style="2" customWidth="1"/>
    <col min="2" max="2" width="13.83203125" style="2" customWidth="1"/>
    <col min="3" max="3" width="9.33203125" style="2" bestFit="1" customWidth="1"/>
    <col min="4" max="4" width="53.5" style="2" customWidth="1"/>
    <col min="5" max="5" width="52.6640625" style="2" customWidth="1"/>
    <col min="6" max="6" width="21" style="2" customWidth="1"/>
    <col min="7" max="7" width="13" style="2" customWidth="1"/>
    <col min="8" max="8" width="19.33203125" style="2" customWidth="1"/>
    <col min="9" max="9" width="33.6640625" style="2" customWidth="1"/>
    <col min="10" max="10" width="6.33203125" style="2" customWidth="1"/>
    <col min="11" max="11" width="8.5" style="2" customWidth="1"/>
    <col min="12" max="12" width="8.1640625" style="2" customWidth="1"/>
    <col min="13" max="13" width="21.1640625" style="2" customWidth="1"/>
    <col min="14" max="14" width="43.5" style="2" customWidth="1"/>
    <col min="15" max="15" width="35.5" style="2" customWidth="1"/>
    <col min="16" max="16" width="34" style="2" customWidth="1"/>
    <col min="17" max="17" width="38.1640625" style="2" customWidth="1"/>
    <col min="18" max="19" width="10.5" style="2" customWidth="1"/>
    <col min="20" max="20" width="15.33203125" style="2" customWidth="1"/>
    <col min="21" max="21" width="15.1640625" style="2" customWidth="1"/>
    <col min="22" max="22" width="20.33203125" style="2" customWidth="1"/>
    <col min="23" max="23" width="55.83203125" style="2" customWidth="1"/>
    <col min="24" max="27" width="10.5" style="2" customWidth="1"/>
  </cols>
  <sheetData>
    <row r="1" spans="1:27" s="2" customFormat="1" ht="15" customHeight="1" x14ac:dyDescent="0.25">
      <c r="A1" s="28" t="s">
        <v>0</v>
      </c>
      <c r="B1" s="28"/>
      <c r="C1" s="28"/>
      <c r="D1" s="28"/>
      <c r="E1" s="28"/>
      <c r="F1" s="29" t="s">
        <v>1134</v>
      </c>
      <c r="G1" s="29"/>
      <c r="H1" s="29"/>
      <c r="I1" s="29"/>
      <c r="J1" s="31" t="s">
        <v>1</v>
      </c>
      <c r="K1" s="31"/>
      <c r="L1" s="31"/>
      <c r="M1" s="31"/>
      <c r="N1" s="31"/>
      <c r="O1" s="31"/>
    </row>
    <row r="2" spans="1:27" s="2" customFormat="1" ht="15" customHeight="1" x14ac:dyDescent="0.25">
      <c r="A2" s="32" t="s">
        <v>2</v>
      </c>
      <c r="B2" s="32"/>
      <c r="C2" s="32"/>
      <c r="D2" s="32"/>
      <c r="E2" s="32"/>
      <c r="F2" s="30"/>
      <c r="G2" s="30"/>
      <c r="H2" s="30"/>
      <c r="I2" s="30"/>
      <c r="J2" s="33" t="s">
        <v>3</v>
      </c>
      <c r="K2" s="33"/>
      <c r="L2" s="33"/>
      <c r="M2" s="33"/>
      <c r="N2" s="33"/>
      <c r="O2" s="33"/>
    </row>
    <row r="3" spans="1:27" s="2" customFormat="1" ht="15" customHeight="1" x14ac:dyDescent="0.25">
      <c r="A3" s="32" t="s">
        <v>4</v>
      </c>
      <c r="B3" s="32"/>
      <c r="C3" s="32"/>
      <c r="D3" s="32"/>
      <c r="E3" s="32"/>
      <c r="F3" s="30"/>
      <c r="G3" s="30"/>
      <c r="H3" s="30"/>
      <c r="I3" s="30"/>
      <c r="J3" s="34"/>
      <c r="K3" s="34"/>
      <c r="L3" s="34"/>
      <c r="M3" s="34"/>
      <c r="N3" s="34"/>
      <c r="O3" s="34"/>
    </row>
    <row r="4" spans="1:27" s="2" customFormat="1" ht="15" customHeight="1" x14ac:dyDescent="0.25">
      <c r="A4" s="35" t="str">
        <f>HYPERLINK("mailto:books@infra-m.ru", "mailto:books@infra-m.ru")</f>
        <v>mailto:books@infra-m.ru</v>
      </c>
      <c r="B4" s="36"/>
      <c r="C4" s="36"/>
      <c r="D4" s="36"/>
      <c r="E4" s="36"/>
      <c r="F4" s="30"/>
      <c r="G4" s="30"/>
      <c r="H4" s="30"/>
      <c r="I4" s="30"/>
      <c r="J4" s="34"/>
      <c r="K4" s="34"/>
      <c r="L4" s="34"/>
      <c r="M4" s="34"/>
      <c r="N4" s="34"/>
      <c r="O4" s="34"/>
    </row>
    <row r="5" spans="1:27" s="2" customFormat="1" ht="15" customHeight="1" x14ac:dyDescent="0.25">
      <c r="A5" s="35" t="str">
        <f>HYPERLINK("https://infra-m.ru", "https://infra-m.ru")</f>
        <v>https://infra-m.ru</v>
      </c>
      <c r="B5" s="36"/>
      <c r="C5" s="36"/>
      <c r="D5" s="36"/>
      <c r="E5" s="36"/>
      <c r="F5" s="30"/>
      <c r="G5" s="30"/>
      <c r="H5" s="30"/>
      <c r="I5" s="30"/>
      <c r="J5" s="34"/>
      <c r="K5" s="34"/>
      <c r="L5" s="34"/>
      <c r="M5" s="34"/>
      <c r="N5" s="34"/>
      <c r="O5" s="34"/>
    </row>
    <row r="6" spans="1:27" s="2" customFormat="1" ht="11.1" customHeight="1" x14ac:dyDescent="0.2"/>
    <row r="7" spans="1:27" s="4" customFormat="1" ht="21.95" customHeight="1" x14ac:dyDescent="0.2">
      <c r="A7" s="25" t="s">
        <v>5</v>
      </c>
      <c r="B7" s="3" t="s">
        <v>6</v>
      </c>
      <c r="C7" s="3" t="s">
        <v>7</v>
      </c>
      <c r="D7" s="3" t="s">
        <v>8</v>
      </c>
      <c r="E7" s="3" t="s">
        <v>9</v>
      </c>
      <c r="F7" s="3" t="s">
        <v>10</v>
      </c>
      <c r="G7" s="3" t="s">
        <v>11</v>
      </c>
      <c r="H7" s="3" t="s">
        <v>12</v>
      </c>
      <c r="I7" s="3" t="s">
        <v>13</v>
      </c>
      <c r="J7" s="3" t="s">
        <v>14</v>
      </c>
      <c r="K7" s="3" t="s">
        <v>15</v>
      </c>
      <c r="L7" s="3" t="s">
        <v>16</v>
      </c>
      <c r="M7" s="3" t="s">
        <v>17</v>
      </c>
      <c r="N7" s="3" t="s">
        <v>18</v>
      </c>
      <c r="O7" s="3" t="s">
        <v>19</v>
      </c>
      <c r="P7" s="3" t="s">
        <v>20</v>
      </c>
      <c r="Q7" s="3" t="s">
        <v>21</v>
      </c>
      <c r="R7" s="3" t="s">
        <v>22</v>
      </c>
      <c r="S7" s="3" t="s">
        <v>23</v>
      </c>
      <c r="T7" s="3" t="s">
        <v>24</v>
      </c>
      <c r="U7" s="3" t="s">
        <v>25</v>
      </c>
      <c r="V7" s="3" t="s">
        <v>26</v>
      </c>
      <c r="W7" s="3" t="s">
        <v>27</v>
      </c>
      <c r="X7" s="3" t="s">
        <v>28</v>
      </c>
      <c r="Y7" s="3" t="s">
        <v>29</v>
      </c>
      <c r="Z7" s="3" t="s">
        <v>30</v>
      </c>
      <c r="AA7" s="3" t="s">
        <v>31</v>
      </c>
    </row>
    <row r="8" spans="1:27" s="11" customFormat="1" ht="51.95" customHeight="1" x14ac:dyDescent="0.2">
      <c r="A8" s="26">
        <v>0</v>
      </c>
      <c r="B8" s="5" t="s">
        <v>48</v>
      </c>
      <c r="C8" s="6">
        <v>1434</v>
      </c>
      <c r="D8" s="7" t="s">
        <v>49</v>
      </c>
      <c r="E8" s="7" t="s">
        <v>50</v>
      </c>
      <c r="F8" s="7" t="s">
        <v>51</v>
      </c>
      <c r="G8" s="5" t="s">
        <v>52</v>
      </c>
      <c r="H8" s="5" t="s">
        <v>33</v>
      </c>
      <c r="I8" s="7" t="s">
        <v>53</v>
      </c>
      <c r="J8" s="8">
        <v>1</v>
      </c>
      <c r="K8" s="8">
        <v>311</v>
      </c>
      <c r="L8" s="8">
        <v>2024</v>
      </c>
      <c r="M8" s="7" t="s">
        <v>54</v>
      </c>
      <c r="N8" s="7" t="s">
        <v>44</v>
      </c>
      <c r="O8" s="7" t="s">
        <v>45</v>
      </c>
      <c r="P8" s="5" t="s">
        <v>37</v>
      </c>
      <c r="Q8" s="7" t="s">
        <v>38</v>
      </c>
      <c r="R8" s="9" t="s">
        <v>55</v>
      </c>
      <c r="S8" s="10"/>
      <c r="T8" s="5"/>
      <c r="U8" s="1" t="str">
        <f>HYPERLINK("https://media.infra-m.ru/2090/2090697/cover/2090697.jpg", "Обложка")</f>
        <v>Обложка</v>
      </c>
      <c r="V8" s="1" t="str">
        <f>HYPERLINK("https://znanium.ru/catalog/product/2021467", "Ознакомиться")</f>
        <v>Ознакомиться</v>
      </c>
      <c r="W8" s="7" t="s">
        <v>56</v>
      </c>
      <c r="X8" s="5"/>
      <c r="Y8" s="5"/>
      <c r="Z8" s="5"/>
      <c r="AA8" s="5" t="s">
        <v>47</v>
      </c>
    </row>
    <row r="9" spans="1:27" s="11" customFormat="1" ht="44.1" customHeight="1" x14ac:dyDescent="0.2">
      <c r="A9" s="26">
        <v>0</v>
      </c>
      <c r="B9" s="5" t="s">
        <v>61</v>
      </c>
      <c r="C9" s="6">
        <v>1090</v>
      </c>
      <c r="D9" s="7" t="s">
        <v>62</v>
      </c>
      <c r="E9" s="7" t="s">
        <v>63</v>
      </c>
      <c r="F9" s="7" t="s">
        <v>64</v>
      </c>
      <c r="G9" s="5" t="s">
        <v>32</v>
      </c>
      <c r="H9" s="5" t="s">
        <v>33</v>
      </c>
      <c r="I9" s="7" t="s">
        <v>34</v>
      </c>
      <c r="J9" s="8">
        <v>1</v>
      </c>
      <c r="K9" s="8">
        <v>235</v>
      </c>
      <c r="L9" s="8">
        <v>2024</v>
      </c>
      <c r="M9" s="7" t="s">
        <v>65</v>
      </c>
      <c r="N9" s="7" t="s">
        <v>44</v>
      </c>
      <c r="O9" s="7" t="s">
        <v>45</v>
      </c>
      <c r="P9" s="5" t="s">
        <v>37</v>
      </c>
      <c r="Q9" s="7" t="s">
        <v>38</v>
      </c>
      <c r="R9" s="9" t="s">
        <v>66</v>
      </c>
      <c r="S9" s="10"/>
      <c r="T9" s="5"/>
      <c r="U9" s="1" t="str">
        <f>HYPERLINK("https://media.infra-m.ru/2110/2110478/cover/2110478.jpg", "Обложка")</f>
        <v>Обложка</v>
      </c>
      <c r="V9" s="1" t="str">
        <f>HYPERLINK("https://znanium.ru/catalog/product/2110478", "Ознакомиться")</f>
        <v>Ознакомиться</v>
      </c>
      <c r="W9" s="7"/>
      <c r="X9" s="5"/>
      <c r="Y9" s="5"/>
      <c r="Z9" s="5"/>
      <c r="AA9" s="5" t="s">
        <v>67</v>
      </c>
    </row>
    <row r="10" spans="1:27" s="11" customFormat="1" ht="42" customHeight="1" x14ac:dyDescent="0.2">
      <c r="A10" s="26">
        <v>0</v>
      </c>
      <c r="B10" s="5" t="s">
        <v>68</v>
      </c>
      <c r="C10" s="6">
        <v>1590</v>
      </c>
      <c r="D10" s="7" t="s">
        <v>69</v>
      </c>
      <c r="E10" s="7" t="s">
        <v>70</v>
      </c>
      <c r="F10" s="7" t="s">
        <v>71</v>
      </c>
      <c r="G10" s="5" t="s">
        <v>32</v>
      </c>
      <c r="H10" s="5" t="s">
        <v>33</v>
      </c>
      <c r="I10" s="7" t="s">
        <v>34</v>
      </c>
      <c r="J10" s="8">
        <v>1</v>
      </c>
      <c r="K10" s="8">
        <v>342</v>
      </c>
      <c r="L10" s="8">
        <v>2023</v>
      </c>
      <c r="M10" s="7" t="s">
        <v>72</v>
      </c>
      <c r="N10" s="7" t="s">
        <v>44</v>
      </c>
      <c r="O10" s="7" t="s">
        <v>73</v>
      </c>
      <c r="P10" s="5" t="s">
        <v>37</v>
      </c>
      <c r="Q10" s="7" t="s">
        <v>38</v>
      </c>
      <c r="R10" s="9" t="s">
        <v>74</v>
      </c>
      <c r="S10" s="10"/>
      <c r="T10" s="5"/>
      <c r="U10" s="1" t="str">
        <f>HYPERLINK("https://media.infra-m.ru/2037/2037421/cover/2037421.jpg", "Обложка")</f>
        <v>Обложка</v>
      </c>
      <c r="V10" s="1" t="str">
        <f>HYPERLINK("https://znanium.ru/catalog/product/1865830", "Ознакомиться")</f>
        <v>Ознакомиться</v>
      </c>
      <c r="W10" s="7" t="s">
        <v>46</v>
      </c>
      <c r="X10" s="5"/>
      <c r="Y10" s="5"/>
      <c r="Z10" s="5"/>
      <c r="AA10" s="5" t="s">
        <v>75</v>
      </c>
    </row>
    <row r="11" spans="1:27" s="11" customFormat="1" ht="44.1" customHeight="1" x14ac:dyDescent="0.2">
      <c r="A11" s="26">
        <v>0</v>
      </c>
      <c r="B11" s="5" t="s">
        <v>79</v>
      </c>
      <c r="C11" s="6">
        <v>1224</v>
      </c>
      <c r="D11" s="7" t="s">
        <v>80</v>
      </c>
      <c r="E11" s="7" t="s">
        <v>81</v>
      </c>
      <c r="F11" s="7" t="s">
        <v>82</v>
      </c>
      <c r="G11" s="5" t="s">
        <v>32</v>
      </c>
      <c r="H11" s="5" t="s">
        <v>33</v>
      </c>
      <c r="I11" s="7" t="s">
        <v>34</v>
      </c>
      <c r="J11" s="8">
        <v>1</v>
      </c>
      <c r="K11" s="8">
        <v>270</v>
      </c>
      <c r="L11" s="8">
        <v>2023</v>
      </c>
      <c r="M11" s="7" t="s">
        <v>83</v>
      </c>
      <c r="N11" s="7" t="s">
        <v>44</v>
      </c>
      <c r="O11" s="7" t="s">
        <v>45</v>
      </c>
      <c r="P11" s="5" t="s">
        <v>37</v>
      </c>
      <c r="Q11" s="7" t="s">
        <v>38</v>
      </c>
      <c r="R11" s="9" t="s">
        <v>84</v>
      </c>
      <c r="S11" s="10"/>
      <c r="T11" s="5"/>
      <c r="U11" s="1" t="str">
        <f>HYPERLINK("https://media.infra-m.ru/2036/2036471/cover/2036471.jpg", "Обложка")</f>
        <v>Обложка</v>
      </c>
      <c r="V11" s="1" t="str">
        <f>HYPERLINK("https://znanium.ru/catalog/product/2016205", "Ознакомиться")</f>
        <v>Ознакомиться</v>
      </c>
      <c r="W11" s="7" t="s">
        <v>85</v>
      </c>
      <c r="X11" s="5"/>
      <c r="Y11" s="5"/>
      <c r="Z11" s="5"/>
      <c r="AA11" s="5" t="s">
        <v>47</v>
      </c>
    </row>
    <row r="12" spans="1:27" s="11" customFormat="1" ht="42" customHeight="1" x14ac:dyDescent="0.2">
      <c r="A12" s="26">
        <v>0</v>
      </c>
      <c r="B12" s="5" t="s">
        <v>89</v>
      </c>
      <c r="C12" s="6">
        <v>1580</v>
      </c>
      <c r="D12" s="7" t="s">
        <v>90</v>
      </c>
      <c r="E12" s="7" t="s">
        <v>91</v>
      </c>
      <c r="F12" s="7" t="s">
        <v>92</v>
      </c>
      <c r="G12" s="5" t="s">
        <v>52</v>
      </c>
      <c r="H12" s="5" t="s">
        <v>33</v>
      </c>
      <c r="I12" s="7" t="s">
        <v>93</v>
      </c>
      <c r="J12" s="8">
        <v>1</v>
      </c>
      <c r="K12" s="8">
        <v>352</v>
      </c>
      <c r="L12" s="8">
        <v>2023</v>
      </c>
      <c r="M12" s="7" t="s">
        <v>94</v>
      </c>
      <c r="N12" s="7" t="s">
        <v>35</v>
      </c>
      <c r="O12" s="7" t="s">
        <v>36</v>
      </c>
      <c r="P12" s="5" t="s">
        <v>37</v>
      </c>
      <c r="Q12" s="7" t="s">
        <v>38</v>
      </c>
      <c r="R12" s="9" t="s">
        <v>95</v>
      </c>
      <c r="S12" s="10"/>
      <c r="T12" s="5"/>
      <c r="U12" s="1" t="str">
        <f>HYPERLINK("https://media.infra-m.ru/2016/2016206/cover/2016206.jpg", "Обложка")</f>
        <v>Обложка</v>
      </c>
      <c r="V12" s="1" t="str">
        <f>HYPERLINK("https://znanium.ru/catalog/product/2016206", "Ознакомиться")</f>
        <v>Ознакомиться</v>
      </c>
      <c r="W12" s="7" t="s">
        <v>96</v>
      </c>
      <c r="X12" s="5"/>
      <c r="Y12" s="5"/>
      <c r="Z12" s="5"/>
      <c r="AA12" s="5" t="s">
        <v>97</v>
      </c>
    </row>
    <row r="13" spans="1:27" s="11" customFormat="1" ht="51.95" customHeight="1" x14ac:dyDescent="0.2">
      <c r="A13" s="26">
        <v>0</v>
      </c>
      <c r="B13" s="5" t="s">
        <v>132</v>
      </c>
      <c r="C13" s="12">
        <v>530</v>
      </c>
      <c r="D13" s="7" t="s">
        <v>133</v>
      </c>
      <c r="E13" s="7" t="s">
        <v>134</v>
      </c>
      <c r="F13" s="7" t="s">
        <v>135</v>
      </c>
      <c r="G13" s="5" t="s">
        <v>32</v>
      </c>
      <c r="H13" s="5" t="s">
        <v>123</v>
      </c>
      <c r="I13" s="7" t="s">
        <v>34</v>
      </c>
      <c r="J13" s="8">
        <v>1</v>
      </c>
      <c r="K13" s="8">
        <v>111</v>
      </c>
      <c r="L13" s="8">
        <v>2023</v>
      </c>
      <c r="M13" s="7" t="s">
        <v>136</v>
      </c>
      <c r="N13" s="7" t="s">
        <v>115</v>
      </c>
      <c r="O13" s="7" t="s">
        <v>125</v>
      </c>
      <c r="P13" s="5" t="s">
        <v>37</v>
      </c>
      <c r="Q13" s="7" t="s">
        <v>38</v>
      </c>
      <c r="R13" s="9" t="s">
        <v>137</v>
      </c>
      <c r="S13" s="10"/>
      <c r="T13" s="5"/>
      <c r="U13" s="1" t="str">
        <f>HYPERLINK("https://media.infra-m.ru/1915/1915704/cover/1915704.jpg", "Обложка")</f>
        <v>Обложка</v>
      </c>
      <c r="V13" s="1" t="str">
        <f>HYPERLINK("https://znanium.ru/catalog/product/1915704", "Ознакомиться")</f>
        <v>Ознакомиться</v>
      </c>
      <c r="W13" s="7" t="s">
        <v>138</v>
      </c>
      <c r="X13" s="5"/>
      <c r="Y13" s="5"/>
      <c r="Z13" s="5"/>
      <c r="AA13" s="5" t="s">
        <v>124</v>
      </c>
    </row>
    <row r="14" spans="1:27" s="11" customFormat="1" ht="44.1" customHeight="1" x14ac:dyDescent="0.2">
      <c r="A14" s="26">
        <v>0</v>
      </c>
      <c r="B14" s="5" t="s">
        <v>142</v>
      </c>
      <c r="C14" s="12">
        <v>794</v>
      </c>
      <c r="D14" s="7" t="s">
        <v>143</v>
      </c>
      <c r="E14" s="7" t="s">
        <v>144</v>
      </c>
      <c r="F14" s="7" t="s">
        <v>145</v>
      </c>
      <c r="G14" s="5" t="s">
        <v>32</v>
      </c>
      <c r="H14" s="5" t="s">
        <v>33</v>
      </c>
      <c r="I14" s="7" t="s">
        <v>34</v>
      </c>
      <c r="J14" s="8">
        <v>1</v>
      </c>
      <c r="K14" s="8">
        <v>157</v>
      </c>
      <c r="L14" s="8">
        <v>2023</v>
      </c>
      <c r="M14" s="7" t="s">
        <v>146</v>
      </c>
      <c r="N14" s="7" t="s">
        <v>35</v>
      </c>
      <c r="O14" s="7" t="s">
        <v>36</v>
      </c>
      <c r="P14" s="5" t="s">
        <v>37</v>
      </c>
      <c r="Q14" s="7" t="s">
        <v>38</v>
      </c>
      <c r="R14" s="9" t="s">
        <v>147</v>
      </c>
      <c r="S14" s="10"/>
      <c r="T14" s="5"/>
      <c r="U14" s="1" t="str">
        <f>HYPERLINK("https://media.infra-m.ru/2080/2080762/cover/2080762.jpg", "Обложка")</f>
        <v>Обложка</v>
      </c>
      <c r="V14" s="1" t="str">
        <f>HYPERLINK("https://znanium.ru/catalog/product/1914767", "Ознакомиться")</f>
        <v>Ознакомиться</v>
      </c>
      <c r="W14" s="7" t="s">
        <v>148</v>
      </c>
      <c r="X14" s="5"/>
      <c r="Y14" s="5"/>
      <c r="Z14" s="5"/>
      <c r="AA14" s="5" t="s">
        <v>149</v>
      </c>
    </row>
    <row r="15" spans="1:27" s="11" customFormat="1" ht="51.95" customHeight="1" x14ac:dyDescent="0.2">
      <c r="A15" s="26">
        <v>0</v>
      </c>
      <c r="B15" s="5" t="s">
        <v>151</v>
      </c>
      <c r="C15" s="12">
        <v>320</v>
      </c>
      <c r="D15" s="7" t="s">
        <v>152</v>
      </c>
      <c r="E15" s="7" t="s">
        <v>153</v>
      </c>
      <c r="F15" s="7" t="s">
        <v>154</v>
      </c>
      <c r="G15" s="5" t="s">
        <v>32</v>
      </c>
      <c r="H15" s="5" t="s">
        <v>33</v>
      </c>
      <c r="I15" s="7" t="s">
        <v>34</v>
      </c>
      <c r="J15" s="8">
        <v>1</v>
      </c>
      <c r="K15" s="8">
        <v>82</v>
      </c>
      <c r="L15" s="8">
        <v>2022</v>
      </c>
      <c r="M15" s="7" t="s">
        <v>155</v>
      </c>
      <c r="N15" s="7" t="s">
        <v>44</v>
      </c>
      <c r="O15" s="7" t="s">
        <v>45</v>
      </c>
      <c r="P15" s="5" t="s">
        <v>37</v>
      </c>
      <c r="Q15" s="7" t="s">
        <v>38</v>
      </c>
      <c r="R15" s="9" t="s">
        <v>156</v>
      </c>
      <c r="S15" s="10"/>
      <c r="T15" s="5"/>
      <c r="U15" s="1" t="str">
        <f>HYPERLINK("https://media.infra-m.ru/1862/1862662/cover/1862662.jpg", "Обложка")</f>
        <v>Обложка</v>
      </c>
      <c r="V15" s="1" t="str">
        <f>HYPERLINK("https://znanium.ru/catalog/product/1862662", "Ознакомиться")</f>
        <v>Ознакомиться</v>
      </c>
      <c r="W15" s="7" t="s">
        <v>157</v>
      </c>
      <c r="X15" s="5"/>
      <c r="Y15" s="5"/>
      <c r="Z15" s="5"/>
      <c r="AA15" s="5" t="s">
        <v>42</v>
      </c>
    </row>
    <row r="16" spans="1:27" s="11" customFormat="1" ht="42" customHeight="1" x14ac:dyDescent="0.2">
      <c r="A16" s="26">
        <v>0</v>
      </c>
      <c r="B16" s="5" t="s">
        <v>175</v>
      </c>
      <c r="C16" s="12">
        <v>710</v>
      </c>
      <c r="D16" s="7" t="s">
        <v>176</v>
      </c>
      <c r="E16" s="7" t="s">
        <v>177</v>
      </c>
      <c r="F16" s="7" t="s">
        <v>178</v>
      </c>
      <c r="G16" s="5" t="s">
        <v>32</v>
      </c>
      <c r="H16" s="5" t="s">
        <v>33</v>
      </c>
      <c r="I16" s="7" t="s">
        <v>34</v>
      </c>
      <c r="J16" s="8">
        <v>1</v>
      </c>
      <c r="K16" s="8">
        <v>186</v>
      </c>
      <c r="L16" s="8">
        <v>2022</v>
      </c>
      <c r="M16" s="7" t="s">
        <v>179</v>
      </c>
      <c r="N16" s="7" t="s">
        <v>35</v>
      </c>
      <c r="O16" s="7" t="s">
        <v>180</v>
      </c>
      <c r="P16" s="5" t="s">
        <v>37</v>
      </c>
      <c r="Q16" s="7" t="s">
        <v>38</v>
      </c>
      <c r="R16" s="9" t="s">
        <v>181</v>
      </c>
      <c r="S16" s="10"/>
      <c r="T16" s="5"/>
      <c r="U16" s="1" t="str">
        <f>HYPERLINK("https://media.infra-m.ru/1704/1704756/cover/1704756.jpg", "Обложка")</f>
        <v>Обложка</v>
      </c>
      <c r="V16" s="1" t="str">
        <f>HYPERLINK("https://znanium.ru/catalog/product/1704756", "Ознакомиться")</f>
        <v>Ознакомиться</v>
      </c>
      <c r="W16" s="7"/>
      <c r="X16" s="5"/>
      <c r="Y16" s="5"/>
      <c r="Z16" s="5"/>
      <c r="AA16" s="5" t="s">
        <v>101</v>
      </c>
    </row>
    <row r="17" spans="1:27" s="11" customFormat="1" ht="42" customHeight="1" x14ac:dyDescent="0.2">
      <c r="A17" s="26">
        <v>0</v>
      </c>
      <c r="B17" s="5" t="s">
        <v>188</v>
      </c>
      <c r="C17" s="12">
        <v>700</v>
      </c>
      <c r="D17" s="7" t="s">
        <v>189</v>
      </c>
      <c r="E17" s="7" t="s">
        <v>190</v>
      </c>
      <c r="F17" s="7" t="s">
        <v>160</v>
      </c>
      <c r="G17" s="5" t="s">
        <v>32</v>
      </c>
      <c r="H17" s="5" t="s">
        <v>33</v>
      </c>
      <c r="I17" s="7" t="s">
        <v>34</v>
      </c>
      <c r="J17" s="8">
        <v>1</v>
      </c>
      <c r="K17" s="8">
        <v>155</v>
      </c>
      <c r="L17" s="8">
        <v>2023</v>
      </c>
      <c r="M17" s="7" t="s">
        <v>191</v>
      </c>
      <c r="N17" s="7" t="s">
        <v>44</v>
      </c>
      <c r="O17" s="7" t="s">
        <v>57</v>
      </c>
      <c r="P17" s="5" t="s">
        <v>37</v>
      </c>
      <c r="Q17" s="7" t="s">
        <v>38</v>
      </c>
      <c r="R17" s="9" t="s">
        <v>192</v>
      </c>
      <c r="S17" s="10"/>
      <c r="T17" s="5"/>
      <c r="U17" s="1" t="str">
        <f>HYPERLINK("https://media.infra-m.ru/1873/1873769/cover/1873769.jpg", "Обложка")</f>
        <v>Обложка</v>
      </c>
      <c r="V17" s="1" t="str">
        <f>HYPERLINK("https://znanium.ru/catalog/product/1873769", "Ознакомиться")</f>
        <v>Ознакомиться</v>
      </c>
      <c r="W17" s="7" t="s">
        <v>161</v>
      </c>
      <c r="X17" s="5"/>
      <c r="Y17" s="5"/>
      <c r="Z17" s="5"/>
      <c r="AA17" s="5" t="s">
        <v>47</v>
      </c>
    </row>
    <row r="18" spans="1:27" s="11" customFormat="1" ht="51.95" customHeight="1" x14ac:dyDescent="0.2">
      <c r="A18" s="26">
        <v>0</v>
      </c>
      <c r="B18" s="5" t="s">
        <v>195</v>
      </c>
      <c r="C18" s="6">
        <v>1050</v>
      </c>
      <c r="D18" s="7" t="s">
        <v>196</v>
      </c>
      <c r="E18" s="7" t="s">
        <v>197</v>
      </c>
      <c r="F18" s="7" t="s">
        <v>198</v>
      </c>
      <c r="G18" s="5" t="s">
        <v>32</v>
      </c>
      <c r="H18" s="5" t="s">
        <v>33</v>
      </c>
      <c r="I18" s="7" t="s">
        <v>34</v>
      </c>
      <c r="J18" s="8">
        <v>1</v>
      </c>
      <c r="K18" s="8">
        <v>218</v>
      </c>
      <c r="L18" s="8">
        <v>2023</v>
      </c>
      <c r="M18" s="7" t="s">
        <v>199</v>
      </c>
      <c r="N18" s="7" t="s">
        <v>35</v>
      </c>
      <c r="O18" s="7" t="s">
        <v>41</v>
      </c>
      <c r="P18" s="5" t="s">
        <v>37</v>
      </c>
      <c r="Q18" s="7" t="s">
        <v>38</v>
      </c>
      <c r="R18" s="9" t="s">
        <v>200</v>
      </c>
      <c r="S18" s="10"/>
      <c r="T18" s="5"/>
      <c r="U18" s="1" t="str">
        <f>HYPERLINK("https://media.infra-m.ru/2052/2052373/cover/2052373.jpg", "Обложка")</f>
        <v>Обложка</v>
      </c>
      <c r="V18" s="1" t="str">
        <f>HYPERLINK("https://znanium.ru/catalog/product/1875478", "Ознакомиться")</f>
        <v>Ознакомиться</v>
      </c>
      <c r="W18" s="7"/>
      <c r="X18" s="5"/>
      <c r="Y18" s="5"/>
      <c r="Z18" s="5"/>
      <c r="AA18" s="5" t="s">
        <v>75</v>
      </c>
    </row>
    <row r="19" spans="1:27" s="11" customFormat="1" ht="42" customHeight="1" x14ac:dyDescent="0.2">
      <c r="A19" s="26">
        <v>0</v>
      </c>
      <c r="B19" s="5" t="s">
        <v>202</v>
      </c>
      <c r="C19" s="12">
        <v>994.9</v>
      </c>
      <c r="D19" s="7" t="s">
        <v>203</v>
      </c>
      <c r="E19" s="7" t="s">
        <v>204</v>
      </c>
      <c r="F19" s="7" t="s">
        <v>205</v>
      </c>
      <c r="G19" s="5" t="s">
        <v>78</v>
      </c>
      <c r="H19" s="5" t="s">
        <v>33</v>
      </c>
      <c r="I19" s="7" t="s">
        <v>34</v>
      </c>
      <c r="J19" s="8">
        <v>1</v>
      </c>
      <c r="K19" s="8">
        <v>256</v>
      </c>
      <c r="L19" s="8">
        <v>2022</v>
      </c>
      <c r="M19" s="7" t="s">
        <v>206</v>
      </c>
      <c r="N19" s="7" t="s">
        <v>107</v>
      </c>
      <c r="O19" s="7" t="s">
        <v>207</v>
      </c>
      <c r="P19" s="5" t="s">
        <v>37</v>
      </c>
      <c r="Q19" s="7" t="s">
        <v>38</v>
      </c>
      <c r="R19" s="9" t="s">
        <v>208</v>
      </c>
      <c r="S19" s="10"/>
      <c r="T19" s="5"/>
      <c r="U19" s="1" t="str">
        <f>HYPERLINK("https://media.infra-m.ru/1852/1852197/cover/1852197.jpg", "Обложка")</f>
        <v>Обложка</v>
      </c>
      <c r="V19" s="1" t="str">
        <f>HYPERLINK("https://znanium.ru/catalog/product/1065278", "Ознакомиться")</f>
        <v>Ознакомиться</v>
      </c>
      <c r="W19" s="7"/>
      <c r="X19" s="5"/>
      <c r="Y19" s="5"/>
      <c r="Z19" s="5"/>
      <c r="AA19" s="5" t="s">
        <v>122</v>
      </c>
    </row>
    <row r="20" spans="1:27" s="11" customFormat="1" ht="44.1" customHeight="1" x14ac:dyDescent="0.2">
      <c r="A20" s="26">
        <v>0</v>
      </c>
      <c r="B20" s="5" t="s">
        <v>212</v>
      </c>
      <c r="C20" s="12">
        <v>870</v>
      </c>
      <c r="D20" s="7" t="s">
        <v>213</v>
      </c>
      <c r="E20" s="7" t="s">
        <v>214</v>
      </c>
      <c r="F20" s="7" t="s">
        <v>215</v>
      </c>
      <c r="G20" s="5" t="s">
        <v>32</v>
      </c>
      <c r="H20" s="5" t="s">
        <v>182</v>
      </c>
      <c r="I20" s="7" t="s">
        <v>183</v>
      </c>
      <c r="J20" s="8">
        <v>1</v>
      </c>
      <c r="K20" s="8">
        <v>189</v>
      </c>
      <c r="L20" s="8">
        <v>2024</v>
      </c>
      <c r="M20" s="7" t="s">
        <v>216</v>
      </c>
      <c r="N20" s="7" t="s">
        <v>35</v>
      </c>
      <c r="O20" s="7" t="s">
        <v>217</v>
      </c>
      <c r="P20" s="5" t="s">
        <v>37</v>
      </c>
      <c r="Q20" s="7" t="s">
        <v>193</v>
      </c>
      <c r="R20" s="9" t="s">
        <v>218</v>
      </c>
      <c r="S20" s="10"/>
      <c r="T20" s="5"/>
      <c r="U20" s="1" t="str">
        <f>HYPERLINK("https://media.infra-m.ru/2113/2113844/cover/2113844.jpg", "Обложка")</f>
        <v>Обложка</v>
      </c>
      <c r="V20" s="1" t="str">
        <f>HYPERLINK("https://znanium.ru/catalog/product/2113844", "Ознакомиться")</f>
        <v>Ознакомиться</v>
      </c>
      <c r="W20" s="7" t="s">
        <v>96</v>
      </c>
      <c r="X20" s="5"/>
      <c r="Y20" s="5"/>
      <c r="Z20" s="5"/>
      <c r="AA20" s="5" t="s">
        <v>219</v>
      </c>
    </row>
    <row r="21" spans="1:27" s="11" customFormat="1" ht="42" customHeight="1" x14ac:dyDescent="0.2">
      <c r="A21" s="26">
        <v>0</v>
      </c>
      <c r="B21" s="5" t="s">
        <v>220</v>
      </c>
      <c r="C21" s="6">
        <v>1080</v>
      </c>
      <c r="D21" s="7" t="s">
        <v>221</v>
      </c>
      <c r="E21" s="7" t="s">
        <v>222</v>
      </c>
      <c r="F21" s="7" t="s">
        <v>43</v>
      </c>
      <c r="G21" s="5" t="s">
        <v>32</v>
      </c>
      <c r="H21" s="5" t="s">
        <v>33</v>
      </c>
      <c r="I21" s="7" t="s">
        <v>34</v>
      </c>
      <c r="J21" s="8">
        <v>1</v>
      </c>
      <c r="K21" s="8">
        <v>233</v>
      </c>
      <c r="L21" s="8">
        <v>2024</v>
      </c>
      <c r="M21" s="7" t="s">
        <v>223</v>
      </c>
      <c r="N21" s="7" t="s">
        <v>44</v>
      </c>
      <c r="O21" s="7" t="s">
        <v>45</v>
      </c>
      <c r="P21" s="5" t="s">
        <v>37</v>
      </c>
      <c r="Q21" s="7" t="s">
        <v>38</v>
      </c>
      <c r="R21" s="9" t="s">
        <v>224</v>
      </c>
      <c r="S21" s="10"/>
      <c r="T21" s="5"/>
      <c r="U21" s="1" t="str">
        <f>HYPERLINK("https://media.infra-m.ru/2067/2067399/cover/2067399.jpg", "Обложка")</f>
        <v>Обложка</v>
      </c>
      <c r="V21" s="1" t="str">
        <f>HYPERLINK("https://znanium.ru/catalog/product/2067399", "Ознакомиться")</f>
        <v>Ознакомиться</v>
      </c>
      <c r="W21" s="7" t="s">
        <v>46</v>
      </c>
      <c r="X21" s="5"/>
      <c r="Y21" s="5"/>
      <c r="Z21" s="5"/>
      <c r="AA21" s="5" t="s">
        <v>75</v>
      </c>
    </row>
    <row r="22" spans="1:27" s="11" customFormat="1" ht="51.95" customHeight="1" x14ac:dyDescent="0.2">
      <c r="A22" s="26">
        <v>0</v>
      </c>
      <c r="B22" s="5" t="s">
        <v>226</v>
      </c>
      <c r="C22" s="12">
        <v>514</v>
      </c>
      <c r="D22" s="7" t="s">
        <v>227</v>
      </c>
      <c r="E22" s="7" t="s">
        <v>228</v>
      </c>
      <c r="F22" s="7" t="s">
        <v>160</v>
      </c>
      <c r="G22" s="5" t="s">
        <v>32</v>
      </c>
      <c r="H22" s="5" t="s">
        <v>33</v>
      </c>
      <c r="I22" s="7" t="s">
        <v>34</v>
      </c>
      <c r="J22" s="8">
        <v>1</v>
      </c>
      <c r="K22" s="8">
        <v>115</v>
      </c>
      <c r="L22" s="8">
        <v>2023</v>
      </c>
      <c r="M22" s="7" t="s">
        <v>229</v>
      </c>
      <c r="N22" s="7" t="s">
        <v>44</v>
      </c>
      <c r="O22" s="7" t="s">
        <v>57</v>
      </c>
      <c r="P22" s="5" t="s">
        <v>37</v>
      </c>
      <c r="Q22" s="7" t="s">
        <v>38</v>
      </c>
      <c r="R22" s="9" t="s">
        <v>230</v>
      </c>
      <c r="S22" s="10"/>
      <c r="T22" s="5"/>
      <c r="U22" s="1" t="str">
        <f>HYPERLINK("https://media.infra-m.ru/1859/1859805/cover/1859805.jpg", "Обложка")</f>
        <v>Обложка</v>
      </c>
      <c r="V22" s="1" t="str">
        <f>HYPERLINK("https://znanium.ru/catalog/product/1081969", "Ознакомиться")</f>
        <v>Ознакомиться</v>
      </c>
      <c r="W22" s="7" t="s">
        <v>161</v>
      </c>
      <c r="X22" s="5"/>
      <c r="Y22" s="5"/>
      <c r="Z22" s="5"/>
      <c r="AA22" s="5" t="s">
        <v>116</v>
      </c>
    </row>
    <row r="23" spans="1:27" s="11" customFormat="1" ht="44.1" customHeight="1" x14ac:dyDescent="0.2">
      <c r="A23" s="26">
        <v>0</v>
      </c>
      <c r="B23" s="5" t="s">
        <v>231</v>
      </c>
      <c r="C23" s="12">
        <v>900</v>
      </c>
      <c r="D23" s="7" t="s">
        <v>232</v>
      </c>
      <c r="E23" s="7" t="s">
        <v>233</v>
      </c>
      <c r="F23" s="7" t="s">
        <v>234</v>
      </c>
      <c r="G23" s="5" t="s">
        <v>32</v>
      </c>
      <c r="H23" s="5" t="s">
        <v>150</v>
      </c>
      <c r="I23" s="7"/>
      <c r="J23" s="8">
        <v>1</v>
      </c>
      <c r="K23" s="8">
        <v>200</v>
      </c>
      <c r="L23" s="8">
        <v>2023</v>
      </c>
      <c r="M23" s="7" t="s">
        <v>235</v>
      </c>
      <c r="N23" s="7" t="s">
        <v>35</v>
      </c>
      <c r="O23" s="7" t="s">
        <v>201</v>
      </c>
      <c r="P23" s="5" t="s">
        <v>37</v>
      </c>
      <c r="Q23" s="7" t="s">
        <v>38</v>
      </c>
      <c r="R23" s="9" t="s">
        <v>236</v>
      </c>
      <c r="S23" s="10"/>
      <c r="T23" s="5"/>
      <c r="U23" s="1" t="str">
        <f>HYPERLINK("https://media.infra-m.ru/1913/1913794/cover/1913794.jpg", "Обложка")</f>
        <v>Обложка</v>
      </c>
      <c r="V23" s="1" t="str">
        <f>HYPERLINK("https://znanium.ru/catalog/product/1913794", "Ознакомиться")</f>
        <v>Ознакомиться</v>
      </c>
      <c r="W23" s="7" t="s">
        <v>237</v>
      </c>
      <c r="X23" s="5"/>
      <c r="Y23" s="5"/>
      <c r="Z23" s="5"/>
      <c r="AA23" s="5" t="s">
        <v>114</v>
      </c>
    </row>
    <row r="24" spans="1:27" s="11" customFormat="1" ht="44.1" customHeight="1" x14ac:dyDescent="0.2">
      <c r="A24" s="26">
        <v>0</v>
      </c>
      <c r="B24" s="5" t="s">
        <v>238</v>
      </c>
      <c r="C24" s="12">
        <v>870</v>
      </c>
      <c r="D24" s="7" t="s">
        <v>239</v>
      </c>
      <c r="E24" s="7" t="s">
        <v>240</v>
      </c>
      <c r="F24" s="7" t="s">
        <v>241</v>
      </c>
      <c r="G24" s="5" t="s">
        <v>32</v>
      </c>
      <c r="H24" s="5" t="s">
        <v>33</v>
      </c>
      <c r="I24" s="7" t="s">
        <v>34</v>
      </c>
      <c r="J24" s="8">
        <v>1</v>
      </c>
      <c r="K24" s="8">
        <v>229</v>
      </c>
      <c r="L24" s="8">
        <v>2022</v>
      </c>
      <c r="M24" s="7" t="s">
        <v>242</v>
      </c>
      <c r="N24" s="7" t="s">
        <v>35</v>
      </c>
      <c r="O24" s="7" t="s">
        <v>41</v>
      </c>
      <c r="P24" s="5" t="s">
        <v>37</v>
      </c>
      <c r="Q24" s="7" t="s">
        <v>38</v>
      </c>
      <c r="R24" s="9" t="s">
        <v>243</v>
      </c>
      <c r="S24" s="10"/>
      <c r="T24" s="5"/>
      <c r="U24" s="1" t="str">
        <f>HYPERLINK("https://media.infra-m.ru/1855/1855766/cover/1855766.jpg", "Обложка")</f>
        <v>Обложка</v>
      </c>
      <c r="V24" s="1" t="str">
        <f>HYPERLINK("https://znanium.ru/catalog/product/1855766", "Ознакомиться")</f>
        <v>Ознакомиться</v>
      </c>
      <c r="W24" s="7" t="s">
        <v>121</v>
      </c>
      <c r="X24" s="5"/>
      <c r="Y24" s="5"/>
      <c r="Z24" s="5"/>
      <c r="AA24" s="5" t="s">
        <v>88</v>
      </c>
    </row>
    <row r="25" spans="1:27" s="11" customFormat="1" ht="42" customHeight="1" x14ac:dyDescent="0.2">
      <c r="A25" s="26">
        <v>0</v>
      </c>
      <c r="B25" s="5" t="s">
        <v>255</v>
      </c>
      <c r="C25" s="12">
        <v>970</v>
      </c>
      <c r="D25" s="7" t="s">
        <v>256</v>
      </c>
      <c r="E25" s="7" t="s">
        <v>257</v>
      </c>
      <c r="F25" s="7" t="s">
        <v>258</v>
      </c>
      <c r="G25" s="5" t="s">
        <v>32</v>
      </c>
      <c r="H25" s="5" t="s">
        <v>33</v>
      </c>
      <c r="I25" s="7" t="s">
        <v>34</v>
      </c>
      <c r="J25" s="8">
        <v>1</v>
      </c>
      <c r="K25" s="8">
        <v>210</v>
      </c>
      <c r="L25" s="8">
        <v>2024</v>
      </c>
      <c r="M25" s="7" t="s">
        <v>259</v>
      </c>
      <c r="N25" s="7" t="s">
        <v>35</v>
      </c>
      <c r="O25" s="7" t="s">
        <v>36</v>
      </c>
      <c r="P25" s="5" t="s">
        <v>37</v>
      </c>
      <c r="Q25" s="7" t="s">
        <v>38</v>
      </c>
      <c r="R25" s="9" t="s">
        <v>260</v>
      </c>
      <c r="S25" s="10"/>
      <c r="T25" s="5"/>
      <c r="U25" s="1" t="str">
        <f>HYPERLINK("https://media.infra-m.ru/2113/2113310/cover/2113310.jpg", "Обложка")</f>
        <v>Обложка</v>
      </c>
      <c r="V25" s="1" t="str">
        <f>HYPERLINK("https://znanium.ru/catalog/product/2113310", "Ознакомиться")</f>
        <v>Ознакомиться</v>
      </c>
      <c r="W25" s="7" t="s">
        <v>261</v>
      </c>
      <c r="X25" s="5"/>
      <c r="Y25" s="5"/>
      <c r="Z25" s="5"/>
      <c r="AA25" s="5" t="s">
        <v>101</v>
      </c>
    </row>
    <row r="26" spans="1:27" s="11" customFormat="1" ht="42" customHeight="1" x14ac:dyDescent="0.2">
      <c r="A26" s="26">
        <v>0</v>
      </c>
      <c r="B26" s="5" t="s">
        <v>270</v>
      </c>
      <c r="C26" s="12">
        <v>950</v>
      </c>
      <c r="D26" s="7" t="s">
        <v>271</v>
      </c>
      <c r="E26" s="7" t="s">
        <v>272</v>
      </c>
      <c r="F26" s="7" t="s">
        <v>273</v>
      </c>
      <c r="G26" s="5" t="s">
        <v>52</v>
      </c>
      <c r="H26" s="5" t="s">
        <v>33</v>
      </c>
      <c r="I26" s="7" t="s">
        <v>34</v>
      </c>
      <c r="J26" s="8">
        <v>1</v>
      </c>
      <c r="K26" s="8">
        <v>189</v>
      </c>
      <c r="L26" s="8">
        <v>2023</v>
      </c>
      <c r="M26" s="7" t="s">
        <v>274</v>
      </c>
      <c r="N26" s="7" t="s">
        <v>44</v>
      </c>
      <c r="O26" s="7" t="s">
        <v>45</v>
      </c>
      <c r="P26" s="5" t="s">
        <v>37</v>
      </c>
      <c r="Q26" s="7" t="s">
        <v>38</v>
      </c>
      <c r="R26" s="9" t="s">
        <v>246</v>
      </c>
      <c r="S26" s="10"/>
      <c r="T26" s="5"/>
      <c r="U26" s="1" t="str">
        <f>HYPERLINK("https://media.infra-m.ru/2038/2038258/cover/2038258.jpg", "Обложка")</f>
        <v>Обложка</v>
      </c>
      <c r="V26" s="1" t="str">
        <f>HYPERLINK("https://znanium.ru/catalog/product/1859639", "Ознакомиться")</f>
        <v>Ознакомиться</v>
      </c>
      <c r="W26" s="7"/>
      <c r="X26" s="5"/>
      <c r="Y26" s="5"/>
      <c r="Z26" s="5"/>
      <c r="AA26" s="5" t="s">
        <v>75</v>
      </c>
    </row>
    <row r="27" spans="1:27" s="11" customFormat="1" ht="51.95" customHeight="1" x14ac:dyDescent="0.2">
      <c r="A27" s="26">
        <v>0</v>
      </c>
      <c r="B27" s="5" t="s">
        <v>275</v>
      </c>
      <c r="C27" s="12">
        <v>590</v>
      </c>
      <c r="D27" s="7" t="s">
        <v>276</v>
      </c>
      <c r="E27" s="7" t="s">
        <v>277</v>
      </c>
      <c r="F27" s="7" t="s">
        <v>278</v>
      </c>
      <c r="G27" s="5" t="s">
        <v>32</v>
      </c>
      <c r="H27" s="5" t="s">
        <v>33</v>
      </c>
      <c r="I27" s="7" t="s">
        <v>34</v>
      </c>
      <c r="J27" s="8">
        <v>1</v>
      </c>
      <c r="K27" s="8">
        <v>128</v>
      </c>
      <c r="L27" s="8">
        <v>2024</v>
      </c>
      <c r="M27" s="7" t="s">
        <v>279</v>
      </c>
      <c r="N27" s="7" t="s">
        <v>110</v>
      </c>
      <c r="O27" s="7" t="s">
        <v>111</v>
      </c>
      <c r="P27" s="5" t="s">
        <v>37</v>
      </c>
      <c r="Q27" s="7" t="s">
        <v>38</v>
      </c>
      <c r="R27" s="9" t="s">
        <v>280</v>
      </c>
      <c r="S27" s="10"/>
      <c r="T27" s="5"/>
      <c r="U27" s="1" t="str">
        <f>HYPERLINK("https://media.infra-m.ru/2096/2096773/cover/2096773.jpg", "Обложка")</f>
        <v>Обложка</v>
      </c>
      <c r="V27" s="1" t="str">
        <f>HYPERLINK("https://znanium.ru/catalog/product/2096773", "Ознакомиться")</f>
        <v>Ознакомиться</v>
      </c>
      <c r="W27" s="7" t="s">
        <v>58</v>
      </c>
      <c r="X27" s="5"/>
      <c r="Y27" s="5"/>
      <c r="Z27" s="5"/>
      <c r="AA27" s="5" t="s">
        <v>40</v>
      </c>
    </row>
    <row r="28" spans="1:27" s="11" customFormat="1" ht="51.95" customHeight="1" x14ac:dyDescent="0.2">
      <c r="A28" s="26">
        <v>0</v>
      </c>
      <c r="B28" s="5" t="s">
        <v>281</v>
      </c>
      <c r="C28" s="12">
        <v>854</v>
      </c>
      <c r="D28" s="7" t="s">
        <v>282</v>
      </c>
      <c r="E28" s="7" t="s">
        <v>283</v>
      </c>
      <c r="F28" s="7" t="s">
        <v>284</v>
      </c>
      <c r="G28" s="5" t="s">
        <v>78</v>
      </c>
      <c r="H28" s="5" t="s">
        <v>33</v>
      </c>
      <c r="I28" s="7" t="s">
        <v>34</v>
      </c>
      <c r="J28" s="8">
        <v>1</v>
      </c>
      <c r="K28" s="8">
        <v>183</v>
      </c>
      <c r="L28" s="8">
        <v>2024</v>
      </c>
      <c r="M28" s="7" t="s">
        <v>285</v>
      </c>
      <c r="N28" s="7" t="s">
        <v>110</v>
      </c>
      <c r="O28" s="7" t="s">
        <v>111</v>
      </c>
      <c r="P28" s="5" t="s">
        <v>37</v>
      </c>
      <c r="Q28" s="7" t="s">
        <v>38</v>
      </c>
      <c r="R28" s="9" t="s">
        <v>286</v>
      </c>
      <c r="S28" s="10"/>
      <c r="T28" s="5"/>
      <c r="U28" s="1" t="str">
        <f>HYPERLINK("https://media.infra-m.ru/2120/2120745/cover/2120745.jpg", "Обложка")</f>
        <v>Обложка</v>
      </c>
      <c r="V28" s="1" t="str">
        <f>HYPERLINK("https://znanium.ru/catalog/product/2035508", "Ознакомиться")</f>
        <v>Ознакомиться</v>
      </c>
      <c r="W28" s="7" t="s">
        <v>287</v>
      </c>
      <c r="X28" s="5"/>
      <c r="Y28" s="5"/>
      <c r="Z28" s="5"/>
      <c r="AA28" s="5" t="s">
        <v>104</v>
      </c>
    </row>
    <row r="29" spans="1:27" s="11" customFormat="1" ht="42" customHeight="1" x14ac:dyDescent="0.2">
      <c r="A29" s="26">
        <v>0</v>
      </c>
      <c r="B29" s="5" t="s">
        <v>288</v>
      </c>
      <c r="C29" s="12">
        <v>670</v>
      </c>
      <c r="D29" s="7" t="s">
        <v>289</v>
      </c>
      <c r="E29" s="7" t="s">
        <v>290</v>
      </c>
      <c r="F29" s="7" t="s">
        <v>130</v>
      </c>
      <c r="G29" s="5" t="s">
        <v>32</v>
      </c>
      <c r="H29" s="5" t="s">
        <v>33</v>
      </c>
      <c r="I29" s="7" t="s">
        <v>34</v>
      </c>
      <c r="J29" s="8">
        <v>1</v>
      </c>
      <c r="K29" s="8">
        <v>148</v>
      </c>
      <c r="L29" s="8">
        <v>2023</v>
      </c>
      <c r="M29" s="7" t="s">
        <v>291</v>
      </c>
      <c r="N29" s="7" t="s">
        <v>110</v>
      </c>
      <c r="O29" s="7" t="s">
        <v>111</v>
      </c>
      <c r="P29" s="5" t="s">
        <v>37</v>
      </c>
      <c r="Q29" s="7" t="s">
        <v>38</v>
      </c>
      <c r="R29" s="9" t="s">
        <v>292</v>
      </c>
      <c r="S29" s="10"/>
      <c r="T29" s="5"/>
      <c r="U29" s="1" t="str">
        <f>HYPERLINK("https://media.infra-m.ru/2044/2044298/cover/2044298.jpg", "Обложка")</f>
        <v>Обложка</v>
      </c>
      <c r="V29" s="1" t="str">
        <f>HYPERLINK("https://znanium.ru/catalog/product/2044298", "Ознакомиться")</f>
        <v>Ознакомиться</v>
      </c>
      <c r="W29" s="7" t="s">
        <v>131</v>
      </c>
      <c r="X29" s="5"/>
      <c r="Y29" s="5"/>
      <c r="Z29" s="5"/>
      <c r="AA29" s="5" t="s">
        <v>140</v>
      </c>
    </row>
    <row r="30" spans="1:27" s="11" customFormat="1" ht="42" customHeight="1" x14ac:dyDescent="0.2">
      <c r="A30" s="26">
        <v>0</v>
      </c>
      <c r="B30" s="5" t="s">
        <v>293</v>
      </c>
      <c r="C30" s="6">
        <v>1330</v>
      </c>
      <c r="D30" s="7" t="s">
        <v>294</v>
      </c>
      <c r="E30" s="7" t="s">
        <v>295</v>
      </c>
      <c r="F30" s="7" t="s">
        <v>296</v>
      </c>
      <c r="G30" s="5" t="s">
        <v>52</v>
      </c>
      <c r="H30" s="5" t="s">
        <v>182</v>
      </c>
      <c r="I30" s="7" t="s">
        <v>297</v>
      </c>
      <c r="J30" s="8">
        <v>1</v>
      </c>
      <c r="K30" s="8">
        <v>296</v>
      </c>
      <c r="L30" s="8">
        <v>2023</v>
      </c>
      <c r="M30" s="7" t="s">
        <v>298</v>
      </c>
      <c r="N30" s="7" t="s">
        <v>35</v>
      </c>
      <c r="O30" s="7" t="s">
        <v>180</v>
      </c>
      <c r="P30" s="5" t="s">
        <v>37</v>
      </c>
      <c r="Q30" s="7" t="s">
        <v>38</v>
      </c>
      <c r="R30" s="9" t="s">
        <v>299</v>
      </c>
      <c r="S30" s="10"/>
      <c r="T30" s="5"/>
      <c r="U30" s="1" t="str">
        <f>HYPERLINK("https://media.infra-m.ru/1914/1914075/cover/1914075.jpg", "Обложка")</f>
        <v>Обложка</v>
      </c>
      <c r="V30" s="1" t="str">
        <f>HYPERLINK("https://znanium.ru/catalog/product/1914075", "Ознакомиться")</f>
        <v>Ознакомиться</v>
      </c>
      <c r="W30" s="7" t="s">
        <v>96</v>
      </c>
      <c r="X30" s="5"/>
      <c r="Y30" s="5"/>
      <c r="Z30" s="5"/>
      <c r="AA30" s="5" t="s">
        <v>124</v>
      </c>
    </row>
    <row r="31" spans="1:27" s="11" customFormat="1" ht="42" customHeight="1" x14ac:dyDescent="0.2">
      <c r="A31" s="26">
        <v>0</v>
      </c>
      <c r="B31" s="5" t="s">
        <v>300</v>
      </c>
      <c r="C31" s="12">
        <v>890</v>
      </c>
      <c r="D31" s="7" t="s">
        <v>301</v>
      </c>
      <c r="E31" s="7" t="s">
        <v>302</v>
      </c>
      <c r="F31" s="7" t="s">
        <v>251</v>
      </c>
      <c r="G31" s="5" t="s">
        <v>32</v>
      </c>
      <c r="H31" s="5" t="s">
        <v>33</v>
      </c>
      <c r="I31" s="7" t="s">
        <v>34</v>
      </c>
      <c r="J31" s="8">
        <v>1</v>
      </c>
      <c r="K31" s="8">
        <v>198</v>
      </c>
      <c r="L31" s="8">
        <v>2023</v>
      </c>
      <c r="M31" s="7" t="s">
        <v>303</v>
      </c>
      <c r="N31" s="7" t="s">
        <v>35</v>
      </c>
      <c r="O31" s="7" t="s">
        <v>41</v>
      </c>
      <c r="P31" s="5" t="s">
        <v>37</v>
      </c>
      <c r="Q31" s="7" t="s">
        <v>38</v>
      </c>
      <c r="R31" s="9" t="s">
        <v>269</v>
      </c>
      <c r="S31" s="10"/>
      <c r="T31" s="5"/>
      <c r="U31" s="1" t="str">
        <f>HYPERLINK("https://media.infra-m.ru/1922/1922248/cover/1922248.jpg", "Обложка")</f>
        <v>Обложка</v>
      </c>
      <c r="V31" s="1" t="str">
        <f>HYPERLINK("https://znanium.ru/catalog/product/1922248", "Ознакомиться")</f>
        <v>Ознакомиться</v>
      </c>
      <c r="W31" s="7" t="s">
        <v>252</v>
      </c>
      <c r="X31" s="5"/>
      <c r="Y31" s="5"/>
      <c r="Z31" s="5"/>
      <c r="AA31" s="5" t="s">
        <v>88</v>
      </c>
    </row>
    <row r="32" spans="1:27" s="11" customFormat="1" ht="42" customHeight="1" x14ac:dyDescent="0.2">
      <c r="A32" s="26">
        <v>0</v>
      </c>
      <c r="B32" s="5" t="s">
        <v>309</v>
      </c>
      <c r="C32" s="12">
        <v>560</v>
      </c>
      <c r="D32" s="7" t="s">
        <v>310</v>
      </c>
      <c r="E32" s="7" t="s">
        <v>311</v>
      </c>
      <c r="F32" s="7" t="s">
        <v>312</v>
      </c>
      <c r="G32" s="5" t="s">
        <v>32</v>
      </c>
      <c r="H32" s="5" t="s">
        <v>33</v>
      </c>
      <c r="I32" s="7" t="s">
        <v>34</v>
      </c>
      <c r="J32" s="8">
        <v>1</v>
      </c>
      <c r="K32" s="8">
        <v>117</v>
      </c>
      <c r="L32" s="8">
        <v>2023</v>
      </c>
      <c r="M32" s="7" t="s">
        <v>313</v>
      </c>
      <c r="N32" s="7" t="s">
        <v>35</v>
      </c>
      <c r="O32" s="7" t="s">
        <v>41</v>
      </c>
      <c r="P32" s="5" t="s">
        <v>37</v>
      </c>
      <c r="Q32" s="7" t="s">
        <v>38</v>
      </c>
      <c r="R32" s="9" t="s">
        <v>314</v>
      </c>
      <c r="S32" s="10"/>
      <c r="T32" s="5"/>
      <c r="U32" s="1" t="str">
        <f>HYPERLINK("https://media.infra-m.ru/1971/1971065/cover/1971065.jpg", "Обложка")</f>
        <v>Обложка</v>
      </c>
      <c r="V32" s="1" t="str">
        <f>HYPERLINK("https://znanium.ru/catalog/product/1971065", "Ознакомиться")</f>
        <v>Ознакомиться</v>
      </c>
      <c r="W32" s="7" t="s">
        <v>245</v>
      </c>
      <c r="X32" s="5"/>
      <c r="Y32" s="5"/>
      <c r="Z32" s="5"/>
      <c r="AA32" s="5" t="s">
        <v>116</v>
      </c>
    </row>
    <row r="33" spans="1:27" s="11" customFormat="1" ht="42" customHeight="1" x14ac:dyDescent="0.2">
      <c r="A33" s="26">
        <v>0</v>
      </c>
      <c r="B33" s="5" t="s">
        <v>319</v>
      </c>
      <c r="C33" s="6">
        <v>1450</v>
      </c>
      <c r="D33" s="7" t="s">
        <v>320</v>
      </c>
      <c r="E33" s="7" t="s">
        <v>321</v>
      </c>
      <c r="F33" s="7" t="s">
        <v>322</v>
      </c>
      <c r="G33" s="5" t="s">
        <v>32</v>
      </c>
      <c r="H33" s="5" t="s">
        <v>33</v>
      </c>
      <c r="I33" s="7" t="s">
        <v>34</v>
      </c>
      <c r="J33" s="8">
        <v>1</v>
      </c>
      <c r="K33" s="8">
        <v>315</v>
      </c>
      <c r="L33" s="8">
        <v>2024</v>
      </c>
      <c r="M33" s="7" t="s">
        <v>323</v>
      </c>
      <c r="N33" s="7" t="s">
        <v>115</v>
      </c>
      <c r="O33" s="7" t="s">
        <v>163</v>
      </c>
      <c r="P33" s="5" t="s">
        <v>37</v>
      </c>
      <c r="Q33" s="7" t="s">
        <v>38</v>
      </c>
      <c r="R33" s="9" t="s">
        <v>324</v>
      </c>
      <c r="S33" s="10"/>
      <c r="T33" s="5"/>
      <c r="U33" s="1" t="str">
        <f>HYPERLINK("https://media.infra-m.ru/2084/2084494/cover/2084494.jpg", "Обложка")</f>
        <v>Обложка</v>
      </c>
      <c r="V33" s="1" t="str">
        <f>HYPERLINK("https://znanium.ru/catalog/product/2084494", "Ознакомиться")</f>
        <v>Ознакомиться</v>
      </c>
      <c r="W33" s="7" t="s">
        <v>325</v>
      </c>
      <c r="X33" s="5"/>
      <c r="Y33" s="5"/>
      <c r="Z33" s="5"/>
      <c r="AA33" s="5" t="s">
        <v>101</v>
      </c>
    </row>
    <row r="34" spans="1:27" s="11" customFormat="1" ht="51.95" customHeight="1" x14ac:dyDescent="0.2">
      <c r="A34" s="26">
        <v>0</v>
      </c>
      <c r="B34" s="5" t="s">
        <v>326</v>
      </c>
      <c r="C34" s="6">
        <v>1900</v>
      </c>
      <c r="D34" s="7" t="s">
        <v>327</v>
      </c>
      <c r="E34" s="7" t="s">
        <v>328</v>
      </c>
      <c r="F34" s="7" t="s">
        <v>329</v>
      </c>
      <c r="G34" s="5" t="s">
        <v>32</v>
      </c>
      <c r="H34" s="5" t="s">
        <v>33</v>
      </c>
      <c r="I34" s="7" t="s">
        <v>34</v>
      </c>
      <c r="J34" s="8">
        <v>1</v>
      </c>
      <c r="K34" s="8">
        <v>412</v>
      </c>
      <c r="L34" s="8">
        <v>2024</v>
      </c>
      <c r="M34" s="7" t="s">
        <v>330</v>
      </c>
      <c r="N34" s="7" t="s">
        <v>44</v>
      </c>
      <c r="O34" s="7" t="s">
        <v>73</v>
      </c>
      <c r="P34" s="5" t="s">
        <v>37</v>
      </c>
      <c r="Q34" s="7" t="s">
        <v>38</v>
      </c>
      <c r="R34" s="9" t="s">
        <v>331</v>
      </c>
      <c r="S34" s="10"/>
      <c r="T34" s="5"/>
      <c r="U34" s="1" t="str">
        <f>HYPERLINK("https://media.infra-m.ru/2063/2063419/cover/2063419.jpg", "Обложка")</f>
        <v>Обложка</v>
      </c>
      <c r="V34" s="1" t="str">
        <f>HYPERLINK("https://znanium.ru/catalog/product/2063419", "Ознакомиться")</f>
        <v>Ознакомиться</v>
      </c>
      <c r="W34" s="7" t="s">
        <v>318</v>
      </c>
      <c r="X34" s="5"/>
      <c r="Y34" s="5"/>
      <c r="Z34" s="5"/>
      <c r="AA34" s="5" t="s">
        <v>75</v>
      </c>
    </row>
    <row r="35" spans="1:27" s="11" customFormat="1" ht="42" customHeight="1" x14ac:dyDescent="0.2">
      <c r="A35" s="26">
        <v>0</v>
      </c>
      <c r="B35" s="5" t="s">
        <v>332</v>
      </c>
      <c r="C35" s="12">
        <v>770</v>
      </c>
      <c r="D35" s="7" t="s">
        <v>333</v>
      </c>
      <c r="E35" s="7" t="s">
        <v>334</v>
      </c>
      <c r="F35" s="7" t="s">
        <v>335</v>
      </c>
      <c r="G35" s="5" t="s">
        <v>32</v>
      </c>
      <c r="H35" s="5" t="s">
        <v>33</v>
      </c>
      <c r="I35" s="7" t="s">
        <v>34</v>
      </c>
      <c r="J35" s="8">
        <v>1</v>
      </c>
      <c r="K35" s="8">
        <v>172</v>
      </c>
      <c r="L35" s="8">
        <v>2023</v>
      </c>
      <c r="M35" s="7" t="s">
        <v>336</v>
      </c>
      <c r="N35" s="7" t="s">
        <v>44</v>
      </c>
      <c r="O35" s="7" t="s">
        <v>73</v>
      </c>
      <c r="P35" s="5" t="s">
        <v>37</v>
      </c>
      <c r="Q35" s="7" t="s">
        <v>38</v>
      </c>
      <c r="R35" s="9" t="s">
        <v>337</v>
      </c>
      <c r="S35" s="10"/>
      <c r="T35" s="5"/>
      <c r="U35" s="1" t="str">
        <f>HYPERLINK("https://media.infra-m.ru/1904/1904242/cover/1904242.jpg", "Обложка")</f>
        <v>Обложка</v>
      </c>
      <c r="V35" s="1" t="str">
        <f>HYPERLINK("https://znanium.ru/catalog/product/1904242", "Ознакомиться")</f>
        <v>Ознакомиться</v>
      </c>
      <c r="W35" s="7" t="s">
        <v>338</v>
      </c>
      <c r="X35" s="5"/>
      <c r="Y35" s="5"/>
      <c r="Z35" s="5"/>
      <c r="AA35" s="5" t="s">
        <v>114</v>
      </c>
    </row>
    <row r="36" spans="1:27" s="11" customFormat="1" ht="42" customHeight="1" x14ac:dyDescent="0.2">
      <c r="A36" s="26">
        <v>0</v>
      </c>
      <c r="B36" s="5" t="s">
        <v>341</v>
      </c>
      <c r="C36" s="12">
        <v>740</v>
      </c>
      <c r="D36" s="7" t="s">
        <v>342</v>
      </c>
      <c r="E36" s="7" t="s">
        <v>343</v>
      </c>
      <c r="F36" s="7" t="s">
        <v>344</v>
      </c>
      <c r="G36" s="5" t="s">
        <v>32</v>
      </c>
      <c r="H36" s="5" t="s">
        <v>33</v>
      </c>
      <c r="I36" s="7" t="s">
        <v>34</v>
      </c>
      <c r="J36" s="8">
        <v>1</v>
      </c>
      <c r="K36" s="8">
        <v>165</v>
      </c>
      <c r="L36" s="8">
        <v>2023</v>
      </c>
      <c r="M36" s="7" t="s">
        <v>345</v>
      </c>
      <c r="N36" s="7" t="s">
        <v>35</v>
      </c>
      <c r="O36" s="7" t="s">
        <v>36</v>
      </c>
      <c r="P36" s="5" t="s">
        <v>37</v>
      </c>
      <c r="Q36" s="7" t="s">
        <v>38</v>
      </c>
      <c r="R36" s="9" t="s">
        <v>39</v>
      </c>
      <c r="S36" s="10"/>
      <c r="T36" s="5"/>
      <c r="U36" s="1" t="str">
        <f>HYPERLINK("https://media.infra-m.ru/2039/2039925/cover/2039925.jpg", "Обложка")</f>
        <v>Обложка</v>
      </c>
      <c r="V36" s="1" t="str">
        <f>HYPERLINK("https://znanium.ru/catalog/product/2039925", "Ознакомиться")</f>
        <v>Ознакомиться</v>
      </c>
      <c r="W36" s="7" t="s">
        <v>346</v>
      </c>
      <c r="X36" s="5"/>
      <c r="Y36" s="5"/>
      <c r="Z36" s="5"/>
      <c r="AA36" s="5" t="s">
        <v>101</v>
      </c>
    </row>
    <row r="37" spans="1:27" s="11" customFormat="1" ht="51.95" customHeight="1" x14ac:dyDescent="0.2">
      <c r="A37" s="26">
        <v>0</v>
      </c>
      <c r="B37" s="5" t="s">
        <v>349</v>
      </c>
      <c r="C37" s="12">
        <v>520</v>
      </c>
      <c r="D37" s="7" t="s">
        <v>350</v>
      </c>
      <c r="E37" s="7" t="s">
        <v>351</v>
      </c>
      <c r="F37" s="7" t="s">
        <v>352</v>
      </c>
      <c r="G37" s="5" t="s">
        <v>32</v>
      </c>
      <c r="H37" s="5" t="s">
        <v>33</v>
      </c>
      <c r="I37" s="7" t="s">
        <v>34</v>
      </c>
      <c r="J37" s="8">
        <v>1</v>
      </c>
      <c r="K37" s="8">
        <v>100</v>
      </c>
      <c r="L37" s="8">
        <v>2024</v>
      </c>
      <c r="M37" s="7" t="s">
        <v>353</v>
      </c>
      <c r="N37" s="7" t="s">
        <v>35</v>
      </c>
      <c r="O37" s="7" t="s">
        <v>180</v>
      </c>
      <c r="P37" s="5" t="s">
        <v>37</v>
      </c>
      <c r="Q37" s="7" t="s">
        <v>38</v>
      </c>
      <c r="R37" s="9" t="s">
        <v>354</v>
      </c>
      <c r="S37" s="10"/>
      <c r="T37" s="5"/>
      <c r="U37" s="1" t="str">
        <f>HYPERLINK("https://media.infra-m.ru/2080/2080714/cover/2080714.jpg", "Обложка")</f>
        <v>Обложка</v>
      </c>
      <c r="V37" s="1" t="str">
        <f>HYPERLINK("https://znanium.ru/catalog/product/2080714", "Ознакомиться")</f>
        <v>Ознакомиться</v>
      </c>
      <c r="W37" s="7" t="s">
        <v>355</v>
      </c>
      <c r="X37" s="5"/>
      <c r="Y37" s="5"/>
      <c r="Z37" s="5"/>
      <c r="AA37" s="5" t="s">
        <v>124</v>
      </c>
    </row>
    <row r="38" spans="1:27" s="11" customFormat="1" ht="42" customHeight="1" x14ac:dyDescent="0.2">
      <c r="A38" s="26">
        <v>0</v>
      </c>
      <c r="B38" s="5" t="s">
        <v>356</v>
      </c>
      <c r="C38" s="12">
        <v>934.9</v>
      </c>
      <c r="D38" s="7" t="s">
        <v>357</v>
      </c>
      <c r="E38" s="7" t="s">
        <v>358</v>
      </c>
      <c r="F38" s="7" t="s">
        <v>105</v>
      </c>
      <c r="G38" s="5" t="s">
        <v>32</v>
      </c>
      <c r="H38" s="5" t="s">
        <v>33</v>
      </c>
      <c r="I38" s="7" t="s">
        <v>34</v>
      </c>
      <c r="J38" s="8">
        <v>1</v>
      </c>
      <c r="K38" s="8">
        <v>207</v>
      </c>
      <c r="L38" s="8">
        <v>2023</v>
      </c>
      <c r="M38" s="7" t="s">
        <v>359</v>
      </c>
      <c r="N38" s="7" t="s">
        <v>44</v>
      </c>
      <c r="O38" s="7" t="s">
        <v>57</v>
      </c>
      <c r="P38" s="5" t="s">
        <v>37</v>
      </c>
      <c r="Q38" s="7" t="s">
        <v>38</v>
      </c>
      <c r="R38" s="9" t="s">
        <v>360</v>
      </c>
      <c r="S38" s="10"/>
      <c r="T38" s="5"/>
      <c r="U38" s="1" t="str">
        <f>HYPERLINK("https://media.infra-m.ru/1965/1965769/cover/1965769.jpg", "Обложка")</f>
        <v>Обложка</v>
      </c>
      <c r="V38" s="1" t="str">
        <f>HYPERLINK("https://znanium.ru/catalog/product/1014080", "Ознакомиться")</f>
        <v>Ознакомиться</v>
      </c>
      <c r="W38" s="7" t="s">
        <v>106</v>
      </c>
      <c r="X38" s="5"/>
      <c r="Y38" s="5"/>
      <c r="Z38" s="5"/>
      <c r="AA38" s="5" t="s">
        <v>47</v>
      </c>
    </row>
    <row r="39" spans="1:27" s="11" customFormat="1" ht="42" customHeight="1" x14ac:dyDescent="0.2">
      <c r="A39" s="26">
        <v>0</v>
      </c>
      <c r="B39" s="5" t="s">
        <v>361</v>
      </c>
      <c r="C39" s="12">
        <v>770</v>
      </c>
      <c r="D39" s="7" t="s">
        <v>362</v>
      </c>
      <c r="E39" s="7" t="s">
        <v>363</v>
      </c>
      <c r="F39" s="7" t="s">
        <v>105</v>
      </c>
      <c r="G39" s="5" t="s">
        <v>32</v>
      </c>
      <c r="H39" s="5" t="s">
        <v>33</v>
      </c>
      <c r="I39" s="7" t="s">
        <v>34</v>
      </c>
      <c r="J39" s="8">
        <v>1</v>
      </c>
      <c r="K39" s="8">
        <v>167</v>
      </c>
      <c r="L39" s="8">
        <v>2024</v>
      </c>
      <c r="M39" s="7" t="s">
        <v>364</v>
      </c>
      <c r="N39" s="7" t="s">
        <v>44</v>
      </c>
      <c r="O39" s="7" t="s">
        <v>57</v>
      </c>
      <c r="P39" s="5" t="s">
        <v>37</v>
      </c>
      <c r="Q39" s="7" t="s">
        <v>38</v>
      </c>
      <c r="R39" s="9" t="s">
        <v>365</v>
      </c>
      <c r="S39" s="10"/>
      <c r="T39" s="5"/>
      <c r="U39" s="1" t="str">
        <f>HYPERLINK("https://media.infra-m.ru/2063/2063388/cover/2063388.jpg", "Обложка")</f>
        <v>Обложка</v>
      </c>
      <c r="V39" s="1" t="str">
        <f>HYPERLINK("https://znanium.ru/catalog/product/2063388", "Ознакомиться")</f>
        <v>Ознакомиться</v>
      </c>
      <c r="W39" s="7" t="s">
        <v>106</v>
      </c>
      <c r="X39" s="5"/>
      <c r="Y39" s="5"/>
      <c r="Z39" s="5"/>
      <c r="AA39" s="5" t="s">
        <v>101</v>
      </c>
    </row>
    <row r="40" spans="1:27" s="11" customFormat="1" ht="42" customHeight="1" x14ac:dyDescent="0.2">
      <c r="A40" s="26">
        <v>0</v>
      </c>
      <c r="B40" s="5" t="s">
        <v>368</v>
      </c>
      <c r="C40" s="12">
        <v>664</v>
      </c>
      <c r="D40" s="7" t="s">
        <v>369</v>
      </c>
      <c r="E40" s="7" t="s">
        <v>370</v>
      </c>
      <c r="F40" s="7" t="s">
        <v>371</v>
      </c>
      <c r="G40" s="5" t="s">
        <v>32</v>
      </c>
      <c r="H40" s="5" t="s">
        <v>347</v>
      </c>
      <c r="I40" s="7"/>
      <c r="J40" s="8">
        <v>1</v>
      </c>
      <c r="K40" s="8">
        <v>144</v>
      </c>
      <c r="L40" s="8">
        <v>2024</v>
      </c>
      <c r="M40" s="7" t="s">
        <v>372</v>
      </c>
      <c r="N40" s="7" t="s">
        <v>44</v>
      </c>
      <c r="O40" s="7" t="s">
        <v>73</v>
      </c>
      <c r="P40" s="5" t="s">
        <v>37</v>
      </c>
      <c r="Q40" s="7" t="s">
        <v>38</v>
      </c>
      <c r="R40" s="9" t="s">
        <v>373</v>
      </c>
      <c r="S40" s="10"/>
      <c r="T40" s="5"/>
      <c r="U40" s="1" t="str">
        <f>HYPERLINK("https://media.infra-m.ru/2100/2100974/cover/2100974.jpg", "Обложка")</f>
        <v>Обложка</v>
      </c>
      <c r="V40" s="13"/>
      <c r="W40" s="7" t="s">
        <v>139</v>
      </c>
      <c r="X40" s="5"/>
      <c r="Y40" s="5"/>
      <c r="Z40" s="5"/>
      <c r="AA40" s="5" t="s">
        <v>40</v>
      </c>
    </row>
    <row r="41" spans="1:27" s="11" customFormat="1" ht="44.1" customHeight="1" x14ac:dyDescent="0.2">
      <c r="A41" s="26">
        <v>0</v>
      </c>
      <c r="B41" s="5" t="s">
        <v>374</v>
      </c>
      <c r="C41" s="12">
        <v>304</v>
      </c>
      <c r="D41" s="7" t="s">
        <v>375</v>
      </c>
      <c r="E41" s="7" t="s">
        <v>376</v>
      </c>
      <c r="F41" s="7" t="s">
        <v>377</v>
      </c>
      <c r="G41" s="5" t="s">
        <v>32</v>
      </c>
      <c r="H41" s="5" t="s">
        <v>347</v>
      </c>
      <c r="I41" s="7"/>
      <c r="J41" s="8">
        <v>1</v>
      </c>
      <c r="K41" s="8">
        <v>64</v>
      </c>
      <c r="L41" s="8">
        <v>2024</v>
      </c>
      <c r="M41" s="7" t="s">
        <v>378</v>
      </c>
      <c r="N41" s="7" t="s">
        <v>44</v>
      </c>
      <c r="O41" s="7" t="s">
        <v>73</v>
      </c>
      <c r="P41" s="5" t="s">
        <v>37</v>
      </c>
      <c r="Q41" s="7" t="s">
        <v>38</v>
      </c>
      <c r="R41" s="9" t="s">
        <v>379</v>
      </c>
      <c r="S41" s="10"/>
      <c r="T41" s="5"/>
      <c r="U41" s="1" t="str">
        <f>HYPERLINK("https://media.infra-m.ru/2102/2102697/cover/2102697.jpg", "Обложка")</f>
        <v>Обложка</v>
      </c>
      <c r="V41" s="1" t="str">
        <f>HYPERLINK("https://znanium.ru/catalog/product/537827", "Ознакомиться")</f>
        <v>Ознакомиться</v>
      </c>
      <c r="W41" s="7" t="s">
        <v>380</v>
      </c>
      <c r="X41" s="5"/>
      <c r="Y41" s="5"/>
      <c r="Z41" s="5"/>
      <c r="AA41" s="5" t="s">
        <v>381</v>
      </c>
    </row>
    <row r="42" spans="1:27" s="11" customFormat="1" ht="42" customHeight="1" x14ac:dyDescent="0.2">
      <c r="A42" s="26">
        <v>0</v>
      </c>
      <c r="B42" s="5" t="s">
        <v>388</v>
      </c>
      <c r="C42" s="6">
        <v>1110</v>
      </c>
      <c r="D42" s="7" t="s">
        <v>389</v>
      </c>
      <c r="E42" s="7" t="s">
        <v>390</v>
      </c>
      <c r="F42" s="7" t="s">
        <v>99</v>
      </c>
      <c r="G42" s="5" t="s">
        <v>32</v>
      </c>
      <c r="H42" s="5" t="s">
        <v>33</v>
      </c>
      <c r="I42" s="7" t="s">
        <v>34</v>
      </c>
      <c r="J42" s="8">
        <v>1</v>
      </c>
      <c r="K42" s="8">
        <v>240</v>
      </c>
      <c r="L42" s="8">
        <v>2024</v>
      </c>
      <c r="M42" s="7" t="s">
        <v>391</v>
      </c>
      <c r="N42" s="7" t="s">
        <v>44</v>
      </c>
      <c r="O42" s="7" t="s">
        <v>57</v>
      </c>
      <c r="P42" s="5" t="s">
        <v>37</v>
      </c>
      <c r="Q42" s="7" t="s">
        <v>38</v>
      </c>
      <c r="R42" s="9" t="s">
        <v>385</v>
      </c>
      <c r="S42" s="10"/>
      <c r="T42" s="5"/>
      <c r="U42" s="1" t="str">
        <f>HYPERLINK("https://media.infra-m.ru/2083/2083360/cover/2083360.jpg", "Обложка")</f>
        <v>Обложка</v>
      </c>
      <c r="V42" s="1" t="str">
        <f>HYPERLINK("https://znanium.ru/catalog/product/2083360", "Ознакомиться")</f>
        <v>Ознакомиться</v>
      </c>
      <c r="W42" s="7" t="s">
        <v>100</v>
      </c>
      <c r="X42" s="5"/>
      <c r="Y42" s="5"/>
      <c r="Z42" s="5"/>
      <c r="AA42" s="5" t="s">
        <v>67</v>
      </c>
    </row>
    <row r="43" spans="1:27" s="11" customFormat="1" ht="44.1" customHeight="1" x14ac:dyDescent="0.2">
      <c r="A43" s="26">
        <v>0</v>
      </c>
      <c r="B43" s="5" t="s">
        <v>392</v>
      </c>
      <c r="C43" s="6">
        <v>1704.9</v>
      </c>
      <c r="D43" s="7" t="s">
        <v>393</v>
      </c>
      <c r="E43" s="7" t="s">
        <v>394</v>
      </c>
      <c r="F43" s="7" t="s">
        <v>395</v>
      </c>
      <c r="G43" s="5" t="s">
        <v>78</v>
      </c>
      <c r="H43" s="5" t="s">
        <v>186</v>
      </c>
      <c r="I43" s="7"/>
      <c r="J43" s="8">
        <v>1</v>
      </c>
      <c r="K43" s="8">
        <v>378</v>
      </c>
      <c r="L43" s="8">
        <v>2023</v>
      </c>
      <c r="M43" s="7" t="s">
        <v>396</v>
      </c>
      <c r="N43" s="7" t="s">
        <v>44</v>
      </c>
      <c r="O43" s="7" t="s">
        <v>45</v>
      </c>
      <c r="P43" s="5" t="s">
        <v>37</v>
      </c>
      <c r="Q43" s="7" t="s">
        <v>38</v>
      </c>
      <c r="R43" s="9" t="s">
        <v>397</v>
      </c>
      <c r="S43" s="10"/>
      <c r="T43" s="5"/>
      <c r="U43" s="1" t="str">
        <f>HYPERLINK("https://media.infra-m.ru/2019/2019769/cover/2019769.jpg", "Обложка")</f>
        <v>Обложка</v>
      </c>
      <c r="V43" s="1" t="str">
        <f>HYPERLINK("https://znanium.ru/catalog/product/1011067", "Ознакомиться")</f>
        <v>Ознакомиться</v>
      </c>
      <c r="W43" s="7" t="s">
        <v>245</v>
      </c>
      <c r="X43" s="5"/>
      <c r="Y43" s="5"/>
      <c r="Z43" s="5"/>
      <c r="AA43" s="5" t="s">
        <v>59</v>
      </c>
    </row>
    <row r="44" spans="1:27" s="11" customFormat="1" ht="42" customHeight="1" x14ac:dyDescent="0.2">
      <c r="A44" s="26">
        <v>0</v>
      </c>
      <c r="B44" s="5" t="s">
        <v>398</v>
      </c>
      <c r="C44" s="12">
        <v>780</v>
      </c>
      <c r="D44" s="7" t="s">
        <v>399</v>
      </c>
      <c r="E44" s="7" t="s">
        <v>400</v>
      </c>
      <c r="F44" s="7" t="s">
        <v>401</v>
      </c>
      <c r="G44" s="5" t="s">
        <v>32</v>
      </c>
      <c r="H44" s="5" t="s">
        <v>347</v>
      </c>
      <c r="I44" s="7" t="s">
        <v>34</v>
      </c>
      <c r="J44" s="8">
        <v>1</v>
      </c>
      <c r="K44" s="8">
        <v>136</v>
      </c>
      <c r="L44" s="8">
        <v>2023</v>
      </c>
      <c r="M44" s="7" t="s">
        <v>402</v>
      </c>
      <c r="N44" s="7" t="s">
        <v>110</v>
      </c>
      <c r="O44" s="7" t="s">
        <v>111</v>
      </c>
      <c r="P44" s="5" t="s">
        <v>37</v>
      </c>
      <c r="Q44" s="7"/>
      <c r="R44" s="9" t="s">
        <v>112</v>
      </c>
      <c r="S44" s="10"/>
      <c r="T44" s="5"/>
      <c r="U44" s="1" t="str">
        <f>HYPERLINK("https://media.infra-m.ru/1915/1915663/cover/1915663.jpg", "Обложка")</f>
        <v>Обложка</v>
      </c>
      <c r="V44" s="1" t="str">
        <f>HYPERLINK("https://znanium.ru/catalog/product/1915663", "Ознакомиться")</f>
        <v>Ознакомиться</v>
      </c>
      <c r="W44" s="7" t="s">
        <v>98</v>
      </c>
      <c r="X44" s="5"/>
      <c r="Y44" s="5"/>
      <c r="Z44" s="5"/>
      <c r="AA44" s="5" t="s">
        <v>249</v>
      </c>
    </row>
    <row r="45" spans="1:27" s="11" customFormat="1" ht="42" customHeight="1" x14ac:dyDescent="0.2">
      <c r="A45" s="26">
        <v>0</v>
      </c>
      <c r="B45" s="5" t="s">
        <v>403</v>
      </c>
      <c r="C45" s="12">
        <v>800</v>
      </c>
      <c r="D45" s="7" t="s">
        <v>404</v>
      </c>
      <c r="E45" s="7" t="s">
        <v>405</v>
      </c>
      <c r="F45" s="7" t="s">
        <v>406</v>
      </c>
      <c r="G45" s="5" t="s">
        <v>32</v>
      </c>
      <c r="H45" s="5" t="s">
        <v>33</v>
      </c>
      <c r="I45" s="7" t="s">
        <v>34</v>
      </c>
      <c r="J45" s="8">
        <v>1</v>
      </c>
      <c r="K45" s="8">
        <v>172</v>
      </c>
      <c r="L45" s="8">
        <v>2024</v>
      </c>
      <c r="M45" s="7" t="s">
        <v>407</v>
      </c>
      <c r="N45" s="7" t="s">
        <v>44</v>
      </c>
      <c r="O45" s="7" t="s">
        <v>45</v>
      </c>
      <c r="P45" s="5" t="s">
        <v>37</v>
      </c>
      <c r="Q45" s="7" t="s">
        <v>38</v>
      </c>
      <c r="R45" s="9" t="s">
        <v>408</v>
      </c>
      <c r="S45" s="10"/>
      <c r="T45" s="5"/>
      <c r="U45" s="1" t="str">
        <f>HYPERLINK("https://media.infra-m.ru/2105/2105790/cover/2105790.jpg", "Обложка")</f>
        <v>Обложка</v>
      </c>
      <c r="V45" s="1" t="str">
        <f>HYPERLINK("https://znanium.ru/catalog/product/2105790", "Ознакомиться")</f>
        <v>Ознакомиться</v>
      </c>
      <c r="W45" s="7" t="s">
        <v>85</v>
      </c>
      <c r="X45" s="5"/>
      <c r="Y45" s="5"/>
      <c r="Z45" s="5"/>
      <c r="AA45" s="5" t="s">
        <v>47</v>
      </c>
    </row>
    <row r="46" spans="1:27" s="11" customFormat="1" ht="42" customHeight="1" x14ac:dyDescent="0.2">
      <c r="A46" s="26">
        <v>0</v>
      </c>
      <c r="B46" s="5" t="s">
        <v>411</v>
      </c>
      <c r="C46" s="12">
        <v>624</v>
      </c>
      <c r="D46" s="7" t="s">
        <v>412</v>
      </c>
      <c r="E46" s="7" t="s">
        <v>413</v>
      </c>
      <c r="F46" s="7" t="s">
        <v>414</v>
      </c>
      <c r="G46" s="5" t="s">
        <v>32</v>
      </c>
      <c r="H46" s="5" t="s">
        <v>123</v>
      </c>
      <c r="I46" s="7" t="s">
        <v>34</v>
      </c>
      <c r="J46" s="8">
        <v>1</v>
      </c>
      <c r="K46" s="8">
        <v>134</v>
      </c>
      <c r="L46" s="8">
        <v>2024</v>
      </c>
      <c r="M46" s="7" t="s">
        <v>415</v>
      </c>
      <c r="N46" s="7" t="s">
        <v>44</v>
      </c>
      <c r="O46" s="7" t="s">
        <v>45</v>
      </c>
      <c r="P46" s="5" t="s">
        <v>37</v>
      </c>
      <c r="Q46" s="7" t="s">
        <v>38</v>
      </c>
      <c r="R46" s="9" t="s">
        <v>416</v>
      </c>
      <c r="S46" s="10"/>
      <c r="T46" s="5"/>
      <c r="U46" s="1" t="str">
        <f>HYPERLINK("https://media.infra-m.ru/2001/2001692/cover/2001692.jpg", "Обложка")</f>
        <v>Обложка</v>
      </c>
      <c r="V46" s="1" t="str">
        <f>HYPERLINK("https://znanium.ru/catalog/product/1019052", "Ознакомиться")</f>
        <v>Ознакомиться</v>
      </c>
      <c r="W46" s="7" t="s">
        <v>417</v>
      </c>
      <c r="X46" s="5"/>
      <c r="Y46" s="5"/>
      <c r="Z46" s="5"/>
      <c r="AA46" s="5" t="s">
        <v>97</v>
      </c>
    </row>
    <row r="47" spans="1:27" s="11" customFormat="1" ht="44.1" customHeight="1" x14ac:dyDescent="0.2">
      <c r="A47" s="26">
        <v>0</v>
      </c>
      <c r="B47" s="5" t="s">
        <v>418</v>
      </c>
      <c r="C47" s="12">
        <v>490</v>
      </c>
      <c r="D47" s="7" t="s">
        <v>419</v>
      </c>
      <c r="E47" s="7" t="s">
        <v>420</v>
      </c>
      <c r="F47" s="7" t="s">
        <v>421</v>
      </c>
      <c r="G47" s="5" t="s">
        <v>32</v>
      </c>
      <c r="H47" s="5" t="s">
        <v>33</v>
      </c>
      <c r="I47" s="7" t="s">
        <v>34</v>
      </c>
      <c r="J47" s="8">
        <v>1</v>
      </c>
      <c r="K47" s="8">
        <v>106</v>
      </c>
      <c r="L47" s="8">
        <v>2023</v>
      </c>
      <c r="M47" s="7" t="s">
        <v>422</v>
      </c>
      <c r="N47" s="7" t="s">
        <v>35</v>
      </c>
      <c r="O47" s="7" t="s">
        <v>201</v>
      </c>
      <c r="P47" s="5" t="s">
        <v>37</v>
      </c>
      <c r="Q47" s="7" t="s">
        <v>38</v>
      </c>
      <c r="R47" s="9" t="s">
        <v>423</v>
      </c>
      <c r="S47" s="10"/>
      <c r="T47" s="5"/>
      <c r="U47" s="1" t="str">
        <f>HYPERLINK("https://media.infra-m.ru/2021/2021380/cover/2021380.jpg", "Обложка")</f>
        <v>Обложка</v>
      </c>
      <c r="V47" s="1" t="str">
        <f>HYPERLINK("https://znanium.ru/catalog/product/2021380", "Ознакомиться")</f>
        <v>Ознакомиться</v>
      </c>
      <c r="W47" s="7" t="s">
        <v>424</v>
      </c>
      <c r="X47" s="5"/>
      <c r="Y47" s="5"/>
      <c r="Z47" s="5"/>
      <c r="AA47" s="5" t="s">
        <v>114</v>
      </c>
    </row>
    <row r="48" spans="1:27" s="11" customFormat="1" ht="42" customHeight="1" x14ac:dyDescent="0.2">
      <c r="A48" s="26">
        <v>0</v>
      </c>
      <c r="B48" s="5" t="s">
        <v>430</v>
      </c>
      <c r="C48" s="12">
        <v>810</v>
      </c>
      <c r="D48" s="7" t="s">
        <v>431</v>
      </c>
      <c r="E48" s="7" t="s">
        <v>432</v>
      </c>
      <c r="F48" s="7" t="s">
        <v>409</v>
      </c>
      <c r="G48" s="5" t="s">
        <v>32</v>
      </c>
      <c r="H48" s="5" t="s">
        <v>33</v>
      </c>
      <c r="I48" s="7" t="s">
        <v>34</v>
      </c>
      <c r="J48" s="8">
        <v>1</v>
      </c>
      <c r="K48" s="8">
        <v>179</v>
      </c>
      <c r="L48" s="8">
        <v>2023</v>
      </c>
      <c r="M48" s="7" t="s">
        <v>433</v>
      </c>
      <c r="N48" s="7" t="s">
        <v>35</v>
      </c>
      <c r="O48" s="7" t="s">
        <v>41</v>
      </c>
      <c r="P48" s="5" t="s">
        <v>37</v>
      </c>
      <c r="Q48" s="7" t="s">
        <v>38</v>
      </c>
      <c r="R48" s="9" t="s">
        <v>269</v>
      </c>
      <c r="S48" s="10"/>
      <c r="T48" s="5"/>
      <c r="U48" s="1" t="str">
        <f>HYPERLINK("https://media.infra-m.ru/1871/1871442/cover/1871442.jpg", "Обложка")</f>
        <v>Обложка</v>
      </c>
      <c r="V48" s="1" t="str">
        <f>HYPERLINK("https://znanium.ru/catalog/product/1871442", "Ознакомиться")</f>
        <v>Ознакомиться</v>
      </c>
      <c r="W48" s="7" t="s">
        <v>410</v>
      </c>
      <c r="X48" s="5"/>
      <c r="Y48" s="5"/>
      <c r="Z48" s="5"/>
      <c r="AA48" s="5" t="s">
        <v>75</v>
      </c>
    </row>
    <row r="49" spans="1:27" s="11" customFormat="1" ht="44.1" customHeight="1" x14ac:dyDescent="0.2">
      <c r="A49" s="26">
        <v>0</v>
      </c>
      <c r="B49" s="5" t="s">
        <v>436</v>
      </c>
      <c r="C49" s="12">
        <v>574</v>
      </c>
      <c r="D49" s="7" t="s">
        <v>437</v>
      </c>
      <c r="E49" s="7" t="s">
        <v>438</v>
      </c>
      <c r="F49" s="7" t="s">
        <v>439</v>
      </c>
      <c r="G49" s="5" t="s">
        <v>32</v>
      </c>
      <c r="H49" s="5" t="s">
        <v>33</v>
      </c>
      <c r="I49" s="7" t="s">
        <v>34</v>
      </c>
      <c r="J49" s="8">
        <v>1</v>
      </c>
      <c r="K49" s="8">
        <v>126</v>
      </c>
      <c r="L49" s="8">
        <v>2023</v>
      </c>
      <c r="M49" s="7" t="s">
        <v>440</v>
      </c>
      <c r="N49" s="7" t="s">
        <v>115</v>
      </c>
      <c r="O49" s="7" t="s">
        <v>163</v>
      </c>
      <c r="P49" s="5" t="s">
        <v>37</v>
      </c>
      <c r="Q49" s="7" t="s">
        <v>38</v>
      </c>
      <c r="R49" s="9" t="s">
        <v>441</v>
      </c>
      <c r="S49" s="10"/>
      <c r="T49" s="5"/>
      <c r="U49" s="1" t="str">
        <f>HYPERLINK("https://media.infra-m.ru/1851/1851649/cover/1851649.jpg", "Обложка")</f>
        <v>Обложка</v>
      </c>
      <c r="V49" s="1" t="str">
        <f>HYPERLINK("https://znanium.ru/catalog/product/1462723", "Ознакомиться")</f>
        <v>Ознакомиться</v>
      </c>
      <c r="W49" s="7" t="s">
        <v>384</v>
      </c>
      <c r="X49" s="5"/>
      <c r="Y49" s="5"/>
      <c r="Z49" s="5"/>
      <c r="AA49" s="5" t="s">
        <v>76</v>
      </c>
    </row>
    <row r="50" spans="1:27" s="11" customFormat="1" ht="42" customHeight="1" x14ac:dyDescent="0.2">
      <c r="A50" s="26">
        <v>0</v>
      </c>
      <c r="B50" s="5" t="s">
        <v>445</v>
      </c>
      <c r="C50" s="6">
        <v>1004</v>
      </c>
      <c r="D50" s="7" t="s">
        <v>446</v>
      </c>
      <c r="E50" s="7" t="s">
        <v>447</v>
      </c>
      <c r="F50" s="7" t="s">
        <v>160</v>
      </c>
      <c r="G50" s="5" t="s">
        <v>32</v>
      </c>
      <c r="H50" s="5" t="s">
        <v>33</v>
      </c>
      <c r="I50" s="7" t="s">
        <v>34</v>
      </c>
      <c r="J50" s="8">
        <v>1</v>
      </c>
      <c r="K50" s="8">
        <v>219</v>
      </c>
      <c r="L50" s="8">
        <v>2024</v>
      </c>
      <c r="M50" s="7" t="s">
        <v>448</v>
      </c>
      <c r="N50" s="7" t="s">
        <v>44</v>
      </c>
      <c r="O50" s="7" t="s">
        <v>57</v>
      </c>
      <c r="P50" s="5" t="s">
        <v>37</v>
      </c>
      <c r="Q50" s="7" t="s">
        <v>38</v>
      </c>
      <c r="R50" s="9" t="s">
        <v>385</v>
      </c>
      <c r="S50" s="10"/>
      <c r="T50" s="5"/>
      <c r="U50" s="1" t="str">
        <f>HYPERLINK("https://media.infra-m.ru/2108/2108511/cover/2108511.jpg", "Обложка")</f>
        <v>Обложка</v>
      </c>
      <c r="V50" s="1" t="str">
        <f>HYPERLINK("https://znanium.ru/catalog/product/1871441", "Ознакомиться")</f>
        <v>Ознакомиться</v>
      </c>
      <c r="W50" s="7" t="s">
        <v>161</v>
      </c>
      <c r="X50" s="5"/>
      <c r="Y50" s="5"/>
      <c r="Z50" s="5"/>
      <c r="AA50" s="5" t="s">
        <v>67</v>
      </c>
    </row>
    <row r="51" spans="1:27" s="11" customFormat="1" ht="51.95" customHeight="1" x14ac:dyDescent="0.2">
      <c r="A51" s="26">
        <v>0</v>
      </c>
      <c r="B51" s="5" t="s">
        <v>449</v>
      </c>
      <c r="C51" s="12">
        <v>560</v>
      </c>
      <c r="D51" s="7" t="s">
        <v>450</v>
      </c>
      <c r="E51" s="7" t="s">
        <v>451</v>
      </c>
      <c r="F51" s="7" t="s">
        <v>452</v>
      </c>
      <c r="G51" s="5" t="s">
        <v>32</v>
      </c>
      <c r="H51" s="5" t="s">
        <v>182</v>
      </c>
      <c r="I51" s="7" t="s">
        <v>183</v>
      </c>
      <c r="J51" s="8">
        <v>1</v>
      </c>
      <c r="K51" s="8">
        <v>110</v>
      </c>
      <c r="L51" s="8">
        <v>2023</v>
      </c>
      <c r="M51" s="7" t="s">
        <v>453</v>
      </c>
      <c r="N51" s="7" t="s">
        <v>35</v>
      </c>
      <c r="O51" s="7" t="s">
        <v>41</v>
      </c>
      <c r="P51" s="5" t="s">
        <v>37</v>
      </c>
      <c r="Q51" s="7" t="s">
        <v>38</v>
      </c>
      <c r="R51" s="9" t="s">
        <v>454</v>
      </c>
      <c r="S51" s="10"/>
      <c r="T51" s="5"/>
      <c r="U51" s="1" t="str">
        <f>HYPERLINK("https://media.infra-m.ru/1913/1913795/cover/1913795.jpg", "Обложка")</f>
        <v>Обложка</v>
      </c>
      <c r="V51" s="1" t="str">
        <f>HYPERLINK("https://znanium.ru/catalog/product/1913795", "Ознакомиться")</f>
        <v>Ознакомиться</v>
      </c>
      <c r="W51" s="7" t="s">
        <v>106</v>
      </c>
      <c r="X51" s="5"/>
      <c r="Y51" s="5"/>
      <c r="Z51" s="5"/>
      <c r="AA51" s="5" t="s">
        <v>248</v>
      </c>
    </row>
    <row r="52" spans="1:27" s="11" customFormat="1" ht="51.95" customHeight="1" x14ac:dyDescent="0.2">
      <c r="A52" s="26">
        <v>0</v>
      </c>
      <c r="B52" s="5" t="s">
        <v>456</v>
      </c>
      <c r="C52" s="12">
        <v>900</v>
      </c>
      <c r="D52" s="7" t="s">
        <v>457</v>
      </c>
      <c r="E52" s="7" t="s">
        <v>458</v>
      </c>
      <c r="F52" s="7" t="s">
        <v>459</v>
      </c>
      <c r="G52" s="5" t="s">
        <v>32</v>
      </c>
      <c r="H52" s="5" t="s">
        <v>33</v>
      </c>
      <c r="I52" s="7" t="s">
        <v>34</v>
      </c>
      <c r="J52" s="8">
        <v>1</v>
      </c>
      <c r="K52" s="8">
        <v>194</v>
      </c>
      <c r="L52" s="8">
        <v>2024</v>
      </c>
      <c r="M52" s="7" t="s">
        <v>460</v>
      </c>
      <c r="N52" s="7" t="s">
        <v>35</v>
      </c>
      <c r="O52" s="7" t="s">
        <v>36</v>
      </c>
      <c r="P52" s="5" t="s">
        <v>37</v>
      </c>
      <c r="Q52" s="7" t="s">
        <v>38</v>
      </c>
      <c r="R52" s="9" t="s">
        <v>461</v>
      </c>
      <c r="S52" s="10"/>
      <c r="T52" s="5" t="s">
        <v>187</v>
      </c>
      <c r="U52" s="1" t="str">
        <f>HYPERLINK("https://media.infra-m.ru/2086/2086809/cover/2086809.jpg", "Обложка")</f>
        <v>Обложка</v>
      </c>
      <c r="V52" s="1" t="str">
        <f>HYPERLINK("https://znanium.ru/catalog/product/2086809", "Ознакомиться")</f>
        <v>Ознакомиться</v>
      </c>
      <c r="W52" s="7" t="s">
        <v>462</v>
      </c>
      <c r="X52" s="5"/>
      <c r="Y52" s="5"/>
      <c r="Z52" s="5"/>
      <c r="AA52" s="5" t="s">
        <v>88</v>
      </c>
    </row>
    <row r="53" spans="1:27" s="11" customFormat="1" ht="42" customHeight="1" x14ac:dyDescent="0.2">
      <c r="A53" s="26">
        <v>0</v>
      </c>
      <c r="B53" s="5" t="s">
        <v>463</v>
      </c>
      <c r="C53" s="12">
        <v>900</v>
      </c>
      <c r="D53" s="7" t="s">
        <v>464</v>
      </c>
      <c r="E53" s="7" t="s">
        <v>465</v>
      </c>
      <c r="F53" s="7" t="s">
        <v>251</v>
      </c>
      <c r="G53" s="5" t="s">
        <v>52</v>
      </c>
      <c r="H53" s="5" t="s">
        <v>33</v>
      </c>
      <c r="I53" s="7" t="s">
        <v>34</v>
      </c>
      <c r="J53" s="8">
        <v>1</v>
      </c>
      <c r="K53" s="8">
        <v>195</v>
      </c>
      <c r="L53" s="8">
        <v>2024</v>
      </c>
      <c r="M53" s="7" t="s">
        <v>466</v>
      </c>
      <c r="N53" s="7" t="s">
        <v>35</v>
      </c>
      <c r="O53" s="7" t="s">
        <v>36</v>
      </c>
      <c r="P53" s="5" t="s">
        <v>37</v>
      </c>
      <c r="Q53" s="7" t="s">
        <v>38</v>
      </c>
      <c r="R53" s="9" t="s">
        <v>467</v>
      </c>
      <c r="S53" s="10"/>
      <c r="T53" s="5"/>
      <c r="U53" s="1" t="str">
        <f>HYPERLINK("https://media.infra-m.ru/2111/2111402/cover/2111402.jpg", "Обложка")</f>
        <v>Обложка</v>
      </c>
      <c r="V53" s="1" t="str">
        <f>HYPERLINK("https://znanium.ru/catalog/product/2111402", "Ознакомиться")</f>
        <v>Ознакомиться</v>
      </c>
      <c r="W53" s="7" t="s">
        <v>252</v>
      </c>
      <c r="X53" s="5"/>
      <c r="Y53" s="5"/>
      <c r="Z53" s="5"/>
      <c r="AA53" s="5" t="s">
        <v>42</v>
      </c>
    </row>
    <row r="54" spans="1:27" s="11" customFormat="1" ht="42" customHeight="1" x14ac:dyDescent="0.2">
      <c r="A54" s="26">
        <v>0</v>
      </c>
      <c r="B54" s="5" t="s">
        <v>470</v>
      </c>
      <c r="C54" s="6">
        <v>1170</v>
      </c>
      <c r="D54" s="7" t="s">
        <v>471</v>
      </c>
      <c r="E54" s="7" t="s">
        <v>472</v>
      </c>
      <c r="F54" s="7" t="s">
        <v>473</v>
      </c>
      <c r="G54" s="5" t="s">
        <v>52</v>
      </c>
      <c r="H54" s="5" t="s">
        <v>33</v>
      </c>
      <c r="I54" s="7" t="s">
        <v>34</v>
      </c>
      <c r="J54" s="8">
        <v>1</v>
      </c>
      <c r="K54" s="8">
        <v>297</v>
      </c>
      <c r="L54" s="8">
        <v>2022</v>
      </c>
      <c r="M54" s="7" t="s">
        <v>474</v>
      </c>
      <c r="N54" s="7" t="s">
        <v>35</v>
      </c>
      <c r="O54" s="7" t="s">
        <v>36</v>
      </c>
      <c r="P54" s="5" t="s">
        <v>37</v>
      </c>
      <c r="Q54" s="7" t="s">
        <v>38</v>
      </c>
      <c r="R54" s="9" t="s">
        <v>475</v>
      </c>
      <c r="S54" s="10"/>
      <c r="T54" s="5"/>
      <c r="U54" s="1" t="str">
        <f>HYPERLINK("https://media.infra-m.ru/1858/1858989/cover/1858989.jpg", "Обложка")</f>
        <v>Обложка</v>
      </c>
      <c r="V54" s="1" t="str">
        <f>HYPERLINK("https://znanium.ru/catalog/product/1318777", "Ознакомиться")</f>
        <v>Ознакомиться</v>
      </c>
      <c r="W54" s="7" t="s">
        <v>429</v>
      </c>
      <c r="X54" s="5"/>
      <c r="Y54" s="5"/>
      <c r="Z54" s="5"/>
      <c r="AA54" s="5" t="s">
        <v>67</v>
      </c>
    </row>
    <row r="55" spans="1:27" s="11" customFormat="1" ht="51.95" customHeight="1" x14ac:dyDescent="0.2">
      <c r="A55" s="26">
        <v>0</v>
      </c>
      <c r="B55" s="5" t="s">
        <v>476</v>
      </c>
      <c r="C55" s="12">
        <v>894</v>
      </c>
      <c r="D55" s="7" t="s">
        <v>477</v>
      </c>
      <c r="E55" s="7" t="s">
        <v>478</v>
      </c>
      <c r="F55" s="7" t="s">
        <v>479</v>
      </c>
      <c r="G55" s="5" t="s">
        <v>78</v>
      </c>
      <c r="H55" s="5" t="s">
        <v>60</v>
      </c>
      <c r="I55" s="7"/>
      <c r="J55" s="8">
        <v>1</v>
      </c>
      <c r="K55" s="8">
        <v>184</v>
      </c>
      <c r="L55" s="8">
        <v>2024</v>
      </c>
      <c r="M55" s="7" t="s">
        <v>480</v>
      </c>
      <c r="N55" s="7" t="s">
        <v>35</v>
      </c>
      <c r="O55" s="7" t="s">
        <v>481</v>
      </c>
      <c r="P55" s="5" t="s">
        <v>37</v>
      </c>
      <c r="Q55" s="7" t="s">
        <v>38</v>
      </c>
      <c r="R55" s="9" t="s">
        <v>482</v>
      </c>
      <c r="S55" s="10"/>
      <c r="T55" s="5"/>
      <c r="U55" s="1" t="str">
        <f>HYPERLINK("https://media.infra-m.ru/2129/2129520/cover/2129520.jpg", "Обложка")</f>
        <v>Обложка</v>
      </c>
      <c r="V55" s="1" t="str">
        <f>HYPERLINK("https://znanium.ru/catalog/product/1864981", "Ознакомиться")</f>
        <v>Ознакомиться</v>
      </c>
      <c r="W55" s="7" t="s">
        <v>468</v>
      </c>
      <c r="X55" s="5"/>
      <c r="Y55" s="5"/>
      <c r="Z55" s="5"/>
      <c r="AA55" s="5" t="s">
        <v>67</v>
      </c>
    </row>
    <row r="56" spans="1:27" s="11" customFormat="1" ht="42" customHeight="1" x14ac:dyDescent="0.2">
      <c r="A56" s="26">
        <v>0</v>
      </c>
      <c r="B56" s="5" t="s">
        <v>483</v>
      </c>
      <c r="C56" s="12">
        <v>850</v>
      </c>
      <c r="D56" s="7" t="s">
        <v>484</v>
      </c>
      <c r="E56" s="7" t="s">
        <v>485</v>
      </c>
      <c r="F56" s="7" t="s">
        <v>486</v>
      </c>
      <c r="G56" s="5" t="s">
        <v>32</v>
      </c>
      <c r="H56" s="5" t="s">
        <v>33</v>
      </c>
      <c r="I56" s="7" t="s">
        <v>34</v>
      </c>
      <c r="J56" s="8">
        <v>1</v>
      </c>
      <c r="K56" s="8">
        <v>185</v>
      </c>
      <c r="L56" s="8">
        <v>2023</v>
      </c>
      <c r="M56" s="7" t="s">
        <v>487</v>
      </c>
      <c r="N56" s="7" t="s">
        <v>44</v>
      </c>
      <c r="O56" s="7" t="s">
        <v>158</v>
      </c>
      <c r="P56" s="5" t="s">
        <v>37</v>
      </c>
      <c r="Q56" s="7" t="s">
        <v>38</v>
      </c>
      <c r="R56" s="9" t="s">
        <v>488</v>
      </c>
      <c r="S56" s="10"/>
      <c r="T56" s="5"/>
      <c r="U56" s="1" t="str">
        <f>HYPERLINK("https://media.infra-m.ru/1905/1905245/cover/1905245.jpg", "Обложка")</f>
        <v>Обложка</v>
      </c>
      <c r="V56" s="1" t="str">
        <f>HYPERLINK("https://znanium.ru/catalog/product/1905245", "Ознакомиться")</f>
        <v>Ознакомиться</v>
      </c>
      <c r="W56" s="7" t="s">
        <v>489</v>
      </c>
      <c r="X56" s="5"/>
      <c r="Y56" s="5"/>
      <c r="Z56" s="5"/>
      <c r="AA56" s="5" t="s">
        <v>42</v>
      </c>
    </row>
    <row r="57" spans="1:27" s="11" customFormat="1" ht="44.1" customHeight="1" x14ac:dyDescent="0.2">
      <c r="A57" s="26">
        <v>0</v>
      </c>
      <c r="B57" s="5" t="s">
        <v>492</v>
      </c>
      <c r="C57" s="12">
        <v>780</v>
      </c>
      <c r="D57" s="7" t="s">
        <v>493</v>
      </c>
      <c r="E57" s="7" t="s">
        <v>494</v>
      </c>
      <c r="F57" s="7" t="s">
        <v>495</v>
      </c>
      <c r="G57" s="5" t="s">
        <v>32</v>
      </c>
      <c r="H57" s="5" t="s">
        <v>123</v>
      </c>
      <c r="I57" s="7" t="s">
        <v>34</v>
      </c>
      <c r="J57" s="8">
        <v>1</v>
      </c>
      <c r="K57" s="8">
        <v>169</v>
      </c>
      <c r="L57" s="8">
        <v>2023</v>
      </c>
      <c r="M57" s="7" t="s">
        <v>496</v>
      </c>
      <c r="N57" s="7" t="s">
        <v>35</v>
      </c>
      <c r="O57" s="7" t="s">
        <v>201</v>
      </c>
      <c r="P57" s="5" t="s">
        <v>37</v>
      </c>
      <c r="Q57" s="7" t="s">
        <v>193</v>
      </c>
      <c r="R57" s="9" t="s">
        <v>428</v>
      </c>
      <c r="S57" s="10"/>
      <c r="T57" s="5"/>
      <c r="U57" s="1" t="str">
        <f>HYPERLINK("https://media.infra-m.ru/2043/2043284/cover/2043284.jpg", "Обложка")</f>
        <v>Обложка</v>
      </c>
      <c r="V57" s="1" t="str">
        <f>HYPERLINK("https://znanium.ru/catalog/product/2043284", "Ознакомиться")</f>
        <v>Ознакомиться</v>
      </c>
      <c r="W57" s="7" t="s">
        <v>417</v>
      </c>
      <c r="X57" s="5"/>
      <c r="Y57" s="5"/>
      <c r="Z57" s="5"/>
      <c r="AA57" s="5" t="s">
        <v>162</v>
      </c>
    </row>
    <row r="58" spans="1:27" s="11" customFormat="1" ht="42" customHeight="1" x14ac:dyDescent="0.2">
      <c r="A58" s="26">
        <v>0</v>
      </c>
      <c r="B58" s="5" t="s">
        <v>497</v>
      </c>
      <c r="C58" s="12">
        <v>780</v>
      </c>
      <c r="D58" s="7" t="s">
        <v>498</v>
      </c>
      <c r="E58" s="7" t="s">
        <v>499</v>
      </c>
      <c r="F58" s="7" t="s">
        <v>500</v>
      </c>
      <c r="G58" s="5" t="s">
        <v>32</v>
      </c>
      <c r="H58" s="5" t="s">
        <v>123</v>
      </c>
      <c r="I58" s="7" t="s">
        <v>34</v>
      </c>
      <c r="J58" s="8">
        <v>1</v>
      </c>
      <c r="K58" s="8">
        <v>168</v>
      </c>
      <c r="L58" s="8">
        <v>2024</v>
      </c>
      <c r="M58" s="7" t="s">
        <v>501</v>
      </c>
      <c r="N58" s="7" t="s">
        <v>35</v>
      </c>
      <c r="O58" s="7" t="s">
        <v>36</v>
      </c>
      <c r="P58" s="5" t="s">
        <v>37</v>
      </c>
      <c r="Q58" s="7" t="s">
        <v>38</v>
      </c>
      <c r="R58" s="9" t="s">
        <v>502</v>
      </c>
      <c r="S58" s="10"/>
      <c r="T58" s="5"/>
      <c r="U58" s="1" t="str">
        <f>HYPERLINK("https://media.infra-m.ru/2086/2086779/cover/2086779.jpg", "Обложка")</f>
        <v>Обложка</v>
      </c>
      <c r="V58" s="13"/>
      <c r="W58" s="7" t="s">
        <v>503</v>
      </c>
      <c r="X58" s="5"/>
      <c r="Y58" s="5"/>
      <c r="Z58" s="5"/>
      <c r="AA58" s="5" t="s">
        <v>165</v>
      </c>
    </row>
    <row r="59" spans="1:27" s="11" customFormat="1" ht="44.1" customHeight="1" x14ac:dyDescent="0.2">
      <c r="A59" s="26">
        <v>0</v>
      </c>
      <c r="B59" s="5" t="s">
        <v>506</v>
      </c>
      <c r="C59" s="6">
        <v>1020</v>
      </c>
      <c r="D59" s="7" t="s">
        <v>507</v>
      </c>
      <c r="E59" s="7" t="s">
        <v>508</v>
      </c>
      <c r="F59" s="7" t="s">
        <v>509</v>
      </c>
      <c r="G59" s="5" t="s">
        <v>32</v>
      </c>
      <c r="H59" s="5" t="s">
        <v>33</v>
      </c>
      <c r="I59" s="7" t="s">
        <v>34</v>
      </c>
      <c r="J59" s="8">
        <v>1</v>
      </c>
      <c r="K59" s="8">
        <v>217</v>
      </c>
      <c r="L59" s="8">
        <v>2024</v>
      </c>
      <c r="M59" s="7" t="s">
        <v>510</v>
      </c>
      <c r="N59" s="7" t="s">
        <v>44</v>
      </c>
      <c r="O59" s="7" t="s">
        <v>45</v>
      </c>
      <c r="P59" s="5" t="s">
        <v>37</v>
      </c>
      <c r="Q59" s="7" t="s">
        <v>38</v>
      </c>
      <c r="R59" s="9" t="s">
        <v>511</v>
      </c>
      <c r="S59" s="10"/>
      <c r="T59" s="5"/>
      <c r="U59" s="1" t="str">
        <f>HYPERLINK("https://media.infra-m.ru/2113/2113311/cover/2113311.jpg", "Обложка")</f>
        <v>Обложка</v>
      </c>
      <c r="V59" s="1" t="str">
        <f>HYPERLINK("https://znanium.ru/catalog/product/2113311", "Ознакомиться")</f>
        <v>Ознакомиться</v>
      </c>
      <c r="W59" s="7" t="s">
        <v>442</v>
      </c>
      <c r="X59" s="5"/>
      <c r="Y59" s="5"/>
      <c r="Z59" s="5"/>
      <c r="AA59" s="5" t="s">
        <v>75</v>
      </c>
    </row>
    <row r="60" spans="1:27" s="11" customFormat="1" ht="51.95" customHeight="1" x14ac:dyDescent="0.2">
      <c r="A60" s="26">
        <v>0</v>
      </c>
      <c r="B60" s="5" t="s">
        <v>512</v>
      </c>
      <c r="C60" s="12">
        <v>810</v>
      </c>
      <c r="D60" s="7" t="s">
        <v>513</v>
      </c>
      <c r="E60" s="7" t="s">
        <v>514</v>
      </c>
      <c r="F60" s="7" t="s">
        <v>515</v>
      </c>
      <c r="G60" s="5" t="s">
        <v>32</v>
      </c>
      <c r="H60" s="5" t="s">
        <v>33</v>
      </c>
      <c r="I60" s="7" t="s">
        <v>34</v>
      </c>
      <c r="J60" s="8">
        <v>1</v>
      </c>
      <c r="K60" s="8">
        <v>171</v>
      </c>
      <c r="L60" s="8">
        <v>2024</v>
      </c>
      <c r="M60" s="7" t="s">
        <v>516</v>
      </c>
      <c r="N60" s="7" t="s">
        <v>35</v>
      </c>
      <c r="O60" s="7" t="s">
        <v>180</v>
      </c>
      <c r="P60" s="5" t="s">
        <v>37</v>
      </c>
      <c r="Q60" s="7" t="s">
        <v>38</v>
      </c>
      <c r="R60" s="9" t="s">
        <v>517</v>
      </c>
      <c r="S60" s="10"/>
      <c r="T60" s="5"/>
      <c r="U60" s="1" t="str">
        <f>HYPERLINK("https://media.infra-m.ru/2086/2086829/cover/2086829.jpg", "Обложка")</f>
        <v>Обложка</v>
      </c>
      <c r="V60" s="1" t="str">
        <f>HYPERLINK("https://znanium.ru/catalog/product/2086829", "Ознакомиться")</f>
        <v>Ознакомиться</v>
      </c>
      <c r="W60" s="7" t="s">
        <v>425</v>
      </c>
      <c r="X60" s="5"/>
      <c r="Y60" s="5"/>
      <c r="Z60" s="5"/>
      <c r="AA60" s="5" t="s">
        <v>88</v>
      </c>
    </row>
    <row r="61" spans="1:27" s="11" customFormat="1" ht="51.95" customHeight="1" x14ac:dyDescent="0.2">
      <c r="A61" s="26">
        <v>0</v>
      </c>
      <c r="B61" s="5" t="s">
        <v>518</v>
      </c>
      <c r="C61" s="12">
        <v>930</v>
      </c>
      <c r="D61" s="7" t="s">
        <v>519</v>
      </c>
      <c r="E61" s="7" t="s">
        <v>520</v>
      </c>
      <c r="F61" s="7" t="s">
        <v>265</v>
      </c>
      <c r="G61" s="5" t="s">
        <v>32</v>
      </c>
      <c r="H61" s="5" t="s">
        <v>33</v>
      </c>
      <c r="I61" s="7" t="s">
        <v>34</v>
      </c>
      <c r="J61" s="8">
        <v>1</v>
      </c>
      <c r="K61" s="8">
        <v>200</v>
      </c>
      <c r="L61" s="8">
        <v>2024</v>
      </c>
      <c r="M61" s="7" t="s">
        <v>521</v>
      </c>
      <c r="N61" s="7" t="s">
        <v>35</v>
      </c>
      <c r="O61" s="7" t="s">
        <v>217</v>
      </c>
      <c r="P61" s="5" t="s">
        <v>37</v>
      </c>
      <c r="Q61" s="7" t="s">
        <v>38</v>
      </c>
      <c r="R61" s="9" t="s">
        <v>522</v>
      </c>
      <c r="S61" s="10"/>
      <c r="T61" s="5"/>
      <c r="U61" s="1" t="str">
        <f>HYPERLINK("https://media.infra-m.ru/2105/2105786/cover/2105786.jpg", "Обложка")</f>
        <v>Обложка</v>
      </c>
      <c r="V61" s="1" t="str">
        <f>HYPERLINK("https://znanium.ru/catalog/product/2105786", "Ознакомиться")</f>
        <v>Ознакомиться</v>
      </c>
      <c r="W61" s="7" t="s">
        <v>266</v>
      </c>
      <c r="X61" s="5"/>
      <c r="Y61" s="5"/>
      <c r="Z61" s="5"/>
      <c r="AA61" s="5" t="s">
        <v>67</v>
      </c>
    </row>
    <row r="62" spans="1:27" s="11" customFormat="1" ht="44.1" customHeight="1" x14ac:dyDescent="0.2">
      <c r="A62" s="26">
        <v>0</v>
      </c>
      <c r="B62" s="5" t="s">
        <v>523</v>
      </c>
      <c r="C62" s="12">
        <v>934.9</v>
      </c>
      <c r="D62" s="7" t="s">
        <v>524</v>
      </c>
      <c r="E62" s="7" t="s">
        <v>525</v>
      </c>
      <c r="F62" s="7" t="s">
        <v>526</v>
      </c>
      <c r="G62" s="5" t="s">
        <v>78</v>
      </c>
      <c r="H62" s="5" t="s">
        <v>182</v>
      </c>
      <c r="I62" s="7" t="s">
        <v>183</v>
      </c>
      <c r="J62" s="8">
        <v>1</v>
      </c>
      <c r="K62" s="8">
        <v>207</v>
      </c>
      <c r="L62" s="8">
        <v>2023</v>
      </c>
      <c r="M62" s="7" t="s">
        <v>527</v>
      </c>
      <c r="N62" s="7" t="s">
        <v>35</v>
      </c>
      <c r="O62" s="7" t="s">
        <v>36</v>
      </c>
      <c r="P62" s="5" t="s">
        <v>37</v>
      </c>
      <c r="Q62" s="7" t="s">
        <v>38</v>
      </c>
      <c r="R62" s="9" t="s">
        <v>528</v>
      </c>
      <c r="S62" s="10"/>
      <c r="T62" s="5"/>
      <c r="U62" s="1" t="str">
        <f>HYPERLINK("https://media.infra-m.ru/1914/1914094/cover/1914094.jpg", "Обложка")</f>
        <v>Обложка</v>
      </c>
      <c r="V62" s="1" t="str">
        <f>HYPERLINK("https://znanium.ru/catalog/product/1007934", "Ознакомиться")</f>
        <v>Ознакомиться</v>
      </c>
      <c r="W62" s="7" t="s">
        <v>87</v>
      </c>
      <c r="X62" s="5"/>
      <c r="Y62" s="5"/>
      <c r="Z62" s="5"/>
      <c r="AA62" s="5" t="s">
        <v>40</v>
      </c>
    </row>
    <row r="63" spans="1:27" s="11" customFormat="1" ht="42" customHeight="1" x14ac:dyDescent="0.2">
      <c r="A63" s="26">
        <v>0</v>
      </c>
      <c r="B63" s="5" t="s">
        <v>530</v>
      </c>
      <c r="C63" s="6">
        <v>1660</v>
      </c>
      <c r="D63" s="7" t="s">
        <v>531</v>
      </c>
      <c r="E63" s="7" t="s">
        <v>532</v>
      </c>
      <c r="F63" s="7" t="s">
        <v>533</v>
      </c>
      <c r="G63" s="5" t="s">
        <v>52</v>
      </c>
      <c r="H63" s="5" t="s">
        <v>33</v>
      </c>
      <c r="I63" s="7" t="s">
        <v>117</v>
      </c>
      <c r="J63" s="8">
        <v>1</v>
      </c>
      <c r="K63" s="8">
        <v>360</v>
      </c>
      <c r="L63" s="8">
        <v>2024</v>
      </c>
      <c r="M63" s="7" t="s">
        <v>534</v>
      </c>
      <c r="N63" s="7" t="s">
        <v>35</v>
      </c>
      <c r="O63" s="7" t="s">
        <v>180</v>
      </c>
      <c r="P63" s="5" t="s">
        <v>37</v>
      </c>
      <c r="Q63" s="7" t="s">
        <v>38</v>
      </c>
      <c r="R63" s="9" t="s">
        <v>535</v>
      </c>
      <c r="S63" s="10"/>
      <c r="T63" s="5"/>
      <c r="U63" s="1" t="str">
        <f>HYPERLINK("https://media.infra-m.ru/2125/2125129/cover/2125129.jpg", "Обложка")</f>
        <v>Обложка</v>
      </c>
      <c r="V63" s="13"/>
      <c r="W63" s="7" t="s">
        <v>118</v>
      </c>
      <c r="X63" s="5"/>
      <c r="Y63" s="5"/>
      <c r="Z63" s="5"/>
      <c r="AA63" s="5" t="s">
        <v>42</v>
      </c>
    </row>
    <row r="64" spans="1:27" s="11" customFormat="1" ht="42" customHeight="1" x14ac:dyDescent="0.2">
      <c r="A64" s="26">
        <v>0</v>
      </c>
      <c r="B64" s="5" t="s">
        <v>537</v>
      </c>
      <c r="C64" s="12">
        <v>650</v>
      </c>
      <c r="D64" s="7" t="s">
        <v>538</v>
      </c>
      <c r="E64" s="7" t="s">
        <v>539</v>
      </c>
      <c r="F64" s="7" t="s">
        <v>540</v>
      </c>
      <c r="G64" s="5" t="s">
        <v>32</v>
      </c>
      <c r="H64" s="5" t="s">
        <v>33</v>
      </c>
      <c r="I64" s="7" t="s">
        <v>308</v>
      </c>
      <c r="J64" s="8">
        <v>1</v>
      </c>
      <c r="K64" s="8">
        <v>144</v>
      </c>
      <c r="L64" s="8">
        <v>2023</v>
      </c>
      <c r="M64" s="7" t="s">
        <v>541</v>
      </c>
      <c r="N64" s="7" t="s">
        <v>115</v>
      </c>
      <c r="O64" s="7" t="s">
        <v>163</v>
      </c>
      <c r="P64" s="5" t="s">
        <v>37</v>
      </c>
      <c r="Q64" s="7" t="s">
        <v>38</v>
      </c>
      <c r="R64" s="9" t="s">
        <v>164</v>
      </c>
      <c r="S64" s="10"/>
      <c r="T64" s="5"/>
      <c r="U64" s="1" t="str">
        <f>HYPERLINK("https://media.infra-m.ru/1976/1976137/cover/1976137.jpg", "Обложка")</f>
        <v>Обложка</v>
      </c>
      <c r="V64" s="1" t="str">
        <f>HYPERLINK("https://znanium.ru/catalog/product/1976137", "Ознакомиться")</f>
        <v>Ознакомиться</v>
      </c>
      <c r="W64" s="7" t="s">
        <v>113</v>
      </c>
      <c r="X64" s="5"/>
      <c r="Y64" s="5"/>
      <c r="Z64" s="5"/>
      <c r="AA64" s="5" t="s">
        <v>47</v>
      </c>
    </row>
    <row r="65" spans="1:27" s="11" customFormat="1" ht="42" customHeight="1" x14ac:dyDescent="0.2">
      <c r="A65" s="26">
        <v>0</v>
      </c>
      <c r="B65" s="5" t="s">
        <v>542</v>
      </c>
      <c r="C65" s="12">
        <v>500</v>
      </c>
      <c r="D65" s="7" t="s">
        <v>543</v>
      </c>
      <c r="E65" s="7" t="s">
        <v>544</v>
      </c>
      <c r="F65" s="7" t="s">
        <v>545</v>
      </c>
      <c r="G65" s="5" t="s">
        <v>32</v>
      </c>
      <c r="H65" s="5" t="s">
        <v>33</v>
      </c>
      <c r="I65" s="7" t="s">
        <v>34</v>
      </c>
      <c r="J65" s="8">
        <v>1</v>
      </c>
      <c r="K65" s="8">
        <v>128</v>
      </c>
      <c r="L65" s="8">
        <v>2022</v>
      </c>
      <c r="M65" s="7" t="s">
        <v>546</v>
      </c>
      <c r="N65" s="7" t="s">
        <v>44</v>
      </c>
      <c r="O65" s="7" t="s">
        <v>45</v>
      </c>
      <c r="P65" s="5" t="s">
        <v>37</v>
      </c>
      <c r="Q65" s="7" t="s">
        <v>38</v>
      </c>
      <c r="R65" s="9" t="s">
        <v>169</v>
      </c>
      <c r="S65" s="10"/>
      <c r="T65" s="5"/>
      <c r="U65" s="1" t="str">
        <f>HYPERLINK("https://media.infra-m.ru/1840/1840473/cover/1840473.jpg", "Обложка")</f>
        <v>Обложка</v>
      </c>
      <c r="V65" s="1" t="str">
        <f>HYPERLINK("https://znanium.ru/catalog/product/1840473", "Ознакомиться")</f>
        <v>Ознакомиться</v>
      </c>
      <c r="W65" s="7" t="s">
        <v>547</v>
      </c>
      <c r="X65" s="5"/>
      <c r="Y65" s="5"/>
      <c r="Z65" s="5"/>
      <c r="AA65" s="5" t="s">
        <v>194</v>
      </c>
    </row>
    <row r="66" spans="1:27" s="11" customFormat="1" ht="51.95" customHeight="1" x14ac:dyDescent="0.2">
      <c r="A66" s="26">
        <v>0</v>
      </c>
      <c r="B66" s="5" t="s">
        <v>548</v>
      </c>
      <c r="C66" s="6">
        <v>1100</v>
      </c>
      <c r="D66" s="7" t="s">
        <v>549</v>
      </c>
      <c r="E66" s="7" t="s">
        <v>550</v>
      </c>
      <c r="F66" s="7" t="s">
        <v>551</v>
      </c>
      <c r="G66" s="5" t="s">
        <v>32</v>
      </c>
      <c r="H66" s="5" t="s">
        <v>33</v>
      </c>
      <c r="I66" s="7" t="s">
        <v>34</v>
      </c>
      <c r="J66" s="8">
        <v>1</v>
      </c>
      <c r="K66" s="8">
        <v>237</v>
      </c>
      <c r="L66" s="8">
        <v>2024</v>
      </c>
      <c r="M66" s="7" t="s">
        <v>552</v>
      </c>
      <c r="N66" s="7" t="s">
        <v>44</v>
      </c>
      <c r="O66" s="7" t="s">
        <v>45</v>
      </c>
      <c r="P66" s="5" t="s">
        <v>37</v>
      </c>
      <c r="Q66" s="7" t="s">
        <v>38</v>
      </c>
      <c r="R66" s="9" t="s">
        <v>553</v>
      </c>
      <c r="S66" s="10"/>
      <c r="T66" s="5"/>
      <c r="U66" s="1" t="str">
        <f>HYPERLINK("https://media.infra-m.ru/2084/2084492/cover/2084492.jpg", "Обложка")</f>
        <v>Обложка</v>
      </c>
      <c r="V66" s="1" t="str">
        <f>HYPERLINK("https://znanium.ru/catalog/product/2084492", "Ознакомиться")</f>
        <v>Ознакомиться</v>
      </c>
      <c r="W66" s="7" t="s">
        <v>554</v>
      </c>
      <c r="X66" s="5"/>
      <c r="Y66" s="5"/>
      <c r="Z66" s="5"/>
      <c r="AA66" s="5" t="s">
        <v>76</v>
      </c>
    </row>
    <row r="67" spans="1:27" s="11" customFormat="1" ht="51.95" customHeight="1" x14ac:dyDescent="0.2">
      <c r="A67" s="26">
        <v>0</v>
      </c>
      <c r="B67" s="5" t="s">
        <v>555</v>
      </c>
      <c r="C67" s="6">
        <v>1304.9000000000001</v>
      </c>
      <c r="D67" s="7" t="s">
        <v>556</v>
      </c>
      <c r="E67" s="7" t="s">
        <v>557</v>
      </c>
      <c r="F67" s="7" t="s">
        <v>558</v>
      </c>
      <c r="G67" s="5" t="s">
        <v>32</v>
      </c>
      <c r="H67" s="5" t="s">
        <v>123</v>
      </c>
      <c r="I67" s="7" t="s">
        <v>34</v>
      </c>
      <c r="J67" s="8">
        <v>1</v>
      </c>
      <c r="K67" s="8">
        <v>290</v>
      </c>
      <c r="L67" s="8">
        <v>2023</v>
      </c>
      <c r="M67" s="7" t="s">
        <v>559</v>
      </c>
      <c r="N67" s="7" t="s">
        <v>107</v>
      </c>
      <c r="O67" s="7" t="s">
        <v>207</v>
      </c>
      <c r="P67" s="5" t="s">
        <v>37</v>
      </c>
      <c r="Q67" s="7" t="s">
        <v>38</v>
      </c>
      <c r="R67" s="9" t="s">
        <v>560</v>
      </c>
      <c r="S67" s="10"/>
      <c r="T67" s="5"/>
      <c r="U67" s="1" t="str">
        <f>HYPERLINK("https://media.infra-m.ru/1913/1913981/cover/1913981.jpg", "Обложка")</f>
        <v>Обложка</v>
      </c>
      <c r="V67" s="1" t="str">
        <f>HYPERLINK("https://znanium.ru/catalog/product/1913981", "Ознакомиться")</f>
        <v>Ознакомиться</v>
      </c>
      <c r="W67" s="7" t="s">
        <v>561</v>
      </c>
      <c r="X67" s="5"/>
      <c r="Y67" s="5"/>
      <c r="Z67" s="5"/>
      <c r="AA67" s="5" t="s">
        <v>219</v>
      </c>
    </row>
    <row r="68" spans="1:27" s="11" customFormat="1" ht="44.1" customHeight="1" x14ac:dyDescent="0.2">
      <c r="A68" s="26">
        <v>0</v>
      </c>
      <c r="B68" s="5" t="s">
        <v>562</v>
      </c>
      <c r="C68" s="12">
        <v>954.9</v>
      </c>
      <c r="D68" s="7" t="s">
        <v>563</v>
      </c>
      <c r="E68" s="7" t="s">
        <v>564</v>
      </c>
      <c r="F68" s="7" t="s">
        <v>490</v>
      </c>
      <c r="G68" s="5" t="s">
        <v>32</v>
      </c>
      <c r="H68" s="5" t="s">
        <v>33</v>
      </c>
      <c r="I68" s="7" t="s">
        <v>34</v>
      </c>
      <c r="J68" s="8">
        <v>1</v>
      </c>
      <c r="K68" s="8">
        <v>213</v>
      </c>
      <c r="L68" s="8">
        <v>2022</v>
      </c>
      <c r="M68" s="7" t="s">
        <v>565</v>
      </c>
      <c r="N68" s="7" t="s">
        <v>115</v>
      </c>
      <c r="O68" s="7" t="s">
        <v>163</v>
      </c>
      <c r="P68" s="5" t="s">
        <v>37</v>
      </c>
      <c r="Q68" s="7" t="s">
        <v>38</v>
      </c>
      <c r="R68" s="9" t="s">
        <v>566</v>
      </c>
      <c r="S68" s="10"/>
      <c r="T68" s="5"/>
      <c r="U68" s="1" t="str">
        <f>HYPERLINK("https://media.infra-m.ru/1907/1907885/cover/1907885.jpg", "Обложка")</f>
        <v>Обложка</v>
      </c>
      <c r="V68" s="1" t="str">
        <f>HYPERLINK("https://znanium.ru/catalog/product/1873042", "Ознакомиться")</f>
        <v>Ознакомиться</v>
      </c>
      <c r="W68" s="7" t="s">
        <v>113</v>
      </c>
      <c r="X68" s="5"/>
      <c r="Y68" s="5"/>
      <c r="Z68" s="5"/>
      <c r="AA68" s="5" t="s">
        <v>67</v>
      </c>
    </row>
    <row r="69" spans="1:27" s="11" customFormat="1" ht="42" customHeight="1" x14ac:dyDescent="0.2">
      <c r="A69" s="26">
        <v>0</v>
      </c>
      <c r="B69" s="5" t="s">
        <v>567</v>
      </c>
      <c r="C69" s="12">
        <v>500</v>
      </c>
      <c r="D69" s="7" t="s">
        <v>568</v>
      </c>
      <c r="E69" s="7" t="s">
        <v>569</v>
      </c>
      <c r="F69" s="7" t="s">
        <v>570</v>
      </c>
      <c r="G69" s="5" t="s">
        <v>32</v>
      </c>
      <c r="H69" s="5" t="s">
        <v>33</v>
      </c>
      <c r="I69" s="7" t="s">
        <v>34</v>
      </c>
      <c r="J69" s="8">
        <v>1</v>
      </c>
      <c r="K69" s="8">
        <v>108</v>
      </c>
      <c r="L69" s="8">
        <v>2024</v>
      </c>
      <c r="M69" s="7" t="s">
        <v>571</v>
      </c>
      <c r="N69" s="7" t="s">
        <v>35</v>
      </c>
      <c r="O69" s="7" t="s">
        <v>41</v>
      </c>
      <c r="P69" s="5" t="s">
        <v>37</v>
      </c>
      <c r="Q69" s="7" t="s">
        <v>38</v>
      </c>
      <c r="R69" s="9" t="s">
        <v>305</v>
      </c>
      <c r="S69" s="10"/>
      <c r="T69" s="5"/>
      <c r="U69" s="1" t="str">
        <f>HYPERLINK("https://media.infra-m.ru/2096/2096828/cover/2096828.jpg", "Обложка")</f>
        <v>Обложка</v>
      </c>
      <c r="V69" s="1" t="str">
        <f>HYPERLINK("https://znanium.ru/catalog/product/2096828", "Ознакомиться")</f>
        <v>Ознакомиться</v>
      </c>
      <c r="W69" s="7" t="s">
        <v>387</v>
      </c>
      <c r="X69" s="5"/>
      <c r="Y69" s="5"/>
      <c r="Z69" s="5"/>
      <c r="AA69" s="5" t="s">
        <v>124</v>
      </c>
    </row>
    <row r="70" spans="1:27" s="11" customFormat="1" ht="51.95" customHeight="1" x14ac:dyDescent="0.2">
      <c r="A70" s="26">
        <v>0</v>
      </c>
      <c r="B70" s="5" t="s">
        <v>573</v>
      </c>
      <c r="C70" s="12">
        <v>680</v>
      </c>
      <c r="D70" s="7" t="s">
        <v>574</v>
      </c>
      <c r="E70" s="7" t="s">
        <v>575</v>
      </c>
      <c r="F70" s="7" t="s">
        <v>576</v>
      </c>
      <c r="G70" s="5" t="s">
        <v>32</v>
      </c>
      <c r="H70" s="5" t="s">
        <v>33</v>
      </c>
      <c r="I70" s="7" t="s">
        <v>34</v>
      </c>
      <c r="J70" s="8">
        <v>1</v>
      </c>
      <c r="K70" s="8">
        <v>150</v>
      </c>
      <c r="L70" s="8">
        <v>2023</v>
      </c>
      <c r="M70" s="7" t="s">
        <v>577</v>
      </c>
      <c r="N70" s="7" t="s">
        <v>44</v>
      </c>
      <c r="O70" s="7" t="s">
        <v>57</v>
      </c>
      <c r="P70" s="5" t="s">
        <v>37</v>
      </c>
      <c r="Q70" s="7" t="s">
        <v>38</v>
      </c>
      <c r="R70" s="9" t="s">
        <v>578</v>
      </c>
      <c r="S70" s="10"/>
      <c r="T70" s="5"/>
      <c r="U70" s="1" t="str">
        <f>HYPERLINK("https://media.infra-m.ru/1898/1898111/cover/1898111.jpg", "Обложка")</f>
        <v>Обложка</v>
      </c>
      <c r="V70" s="1" t="str">
        <f>HYPERLINK("https://znanium.ru/catalog/product/1898111", "Ознакомиться")</f>
        <v>Ознакомиться</v>
      </c>
      <c r="W70" s="7" t="s">
        <v>304</v>
      </c>
      <c r="X70" s="5"/>
      <c r="Y70" s="5"/>
      <c r="Z70" s="5"/>
      <c r="AA70" s="5" t="s">
        <v>42</v>
      </c>
    </row>
    <row r="71" spans="1:27" s="11" customFormat="1" ht="44.1" customHeight="1" x14ac:dyDescent="0.2">
      <c r="A71" s="26">
        <v>0</v>
      </c>
      <c r="B71" s="5" t="s">
        <v>579</v>
      </c>
      <c r="C71" s="12">
        <v>790</v>
      </c>
      <c r="D71" s="7" t="s">
        <v>580</v>
      </c>
      <c r="E71" s="7" t="s">
        <v>581</v>
      </c>
      <c r="F71" s="7" t="s">
        <v>582</v>
      </c>
      <c r="G71" s="5" t="s">
        <v>32</v>
      </c>
      <c r="H71" s="5" t="s">
        <v>33</v>
      </c>
      <c r="I71" s="7" t="s">
        <v>34</v>
      </c>
      <c r="J71" s="8">
        <v>1</v>
      </c>
      <c r="K71" s="8">
        <v>170</v>
      </c>
      <c r="L71" s="8">
        <v>2024</v>
      </c>
      <c r="M71" s="7" t="s">
        <v>583</v>
      </c>
      <c r="N71" s="7" t="s">
        <v>44</v>
      </c>
      <c r="O71" s="7" t="s">
        <v>45</v>
      </c>
      <c r="P71" s="5" t="s">
        <v>37</v>
      </c>
      <c r="Q71" s="7" t="s">
        <v>38</v>
      </c>
      <c r="R71" s="9" t="s">
        <v>584</v>
      </c>
      <c r="S71" s="10"/>
      <c r="T71" s="5"/>
      <c r="U71" s="1" t="str">
        <f>HYPERLINK("https://media.infra-m.ru/2052/2052398/cover/2052398.jpg", "Обложка")</f>
        <v>Обложка</v>
      </c>
      <c r="V71" s="1" t="str">
        <f>HYPERLINK("https://znanium.ru/catalog/product/2052398", "Ознакомиться")</f>
        <v>Ознакомиться</v>
      </c>
      <c r="W71" s="7" t="s">
        <v>262</v>
      </c>
      <c r="X71" s="5"/>
      <c r="Y71" s="5"/>
      <c r="Z71" s="5"/>
      <c r="AA71" s="5" t="s">
        <v>101</v>
      </c>
    </row>
    <row r="72" spans="1:27" s="11" customFormat="1" ht="51.95" customHeight="1" x14ac:dyDescent="0.2">
      <c r="A72" s="26">
        <v>0</v>
      </c>
      <c r="B72" s="5" t="s">
        <v>586</v>
      </c>
      <c r="C72" s="6">
        <v>1464</v>
      </c>
      <c r="D72" s="7" t="s">
        <v>587</v>
      </c>
      <c r="E72" s="7" t="s">
        <v>588</v>
      </c>
      <c r="F72" s="7" t="s">
        <v>585</v>
      </c>
      <c r="G72" s="5" t="s">
        <v>32</v>
      </c>
      <c r="H72" s="5" t="s">
        <v>33</v>
      </c>
      <c r="I72" s="7" t="s">
        <v>34</v>
      </c>
      <c r="J72" s="8">
        <v>1</v>
      </c>
      <c r="K72" s="8">
        <v>324</v>
      </c>
      <c r="L72" s="8">
        <v>2023</v>
      </c>
      <c r="M72" s="7" t="s">
        <v>589</v>
      </c>
      <c r="N72" s="7" t="s">
        <v>44</v>
      </c>
      <c r="O72" s="7" t="s">
        <v>57</v>
      </c>
      <c r="P72" s="5" t="s">
        <v>37</v>
      </c>
      <c r="Q72" s="7" t="s">
        <v>38</v>
      </c>
      <c r="R72" s="9" t="s">
        <v>590</v>
      </c>
      <c r="S72" s="10"/>
      <c r="T72" s="5"/>
      <c r="U72" s="1" t="str">
        <f>HYPERLINK("https://media.infra-m.ru/2024/2024013/cover/2024013.jpg", "Обложка")</f>
        <v>Обложка</v>
      </c>
      <c r="V72" s="1" t="str">
        <f>HYPERLINK("https://znanium.ru/catalog/product/1901925", "Ознакомиться")</f>
        <v>Ознакомиться</v>
      </c>
      <c r="W72" s="7" t="s">
        <v>58</v>
      </c>
      <c r="X72" s="5"/>
      <c r="Y72" s="5"/>
      <c r="Z72" s="5"/>
      <c r="AA72" s="5" t="s">
        <v>101</v>
      </c>
    </row>
    <row r="73" spans="1:27" s="11" customFormat="1" ht="42" customHeight="1" x14ac:dyDescent="0.2">
      <c r="A73" s="26">
        <v>0</v>
      </c>
      <c r="B73" s="5" t="s">
        <v>592</v>
      </c>
      <c r="C73" s="6">
        <v>1237.9000000000001</v>
      </c>
      <c r="D73" s="7" t="s">
        <v>593</v>
      </c>
      <c r="E73" s="7" t="s">
        <v>594</v>
      </c>
      <c r="F73" s="7" t="s">
        <v>595</v>
      </c>
      <c r="G73" s="5" t="s">
        <v>78</v>
      </c>
      <c r="H73" s="5" t="s">
        <v>60</v>
      </c>
      <c r="I73" s="7"/>
      <c r="J73" s="8">
        <v>1</v>
      </c>
      <c r="K73" s="8">
        <v>304</v>
      </c>
      <c r="L73" s="8">
        <v>2020</v>
      </c>
      <c r="M73" s="7" t="s">
        <v>596</v>
      </c>
      <c r="N73" s="7" t="s">
        <v>35</v>
      </c>
      <c r="O73" s="7" t="s">
        <v>41</v>
      </c>
      <c r="P73" s="5" t="s">
        <v>37</v>
      </c>
      <c r="Q73" s="7" t="s">
        <v>38</v>
      </c>
      <c r="R73" s="9" t="s">
        <v>597</v>
      </c>
      <c r="S73" s="10"/>
      <c r="T73" s="5"/>
      <c r="U73" s="1" t="str">
        <f>HYPERLINK("https://media.infra-m.ru/1160/1160948/cover/1160948.jpg", "Обложка")</f>
        <v>Обложка</v>
      </c>
      <c r="V73" s="1" t="str">
        <f>HYPERLINK("https://znanium.ru/catalog/product/1877349", "Ознакомиться")</f>
        <v>Ознакомиться</v>
      </c>
      <c r="W73" s="7" t="s">
        <v>348</v>
      </c>
      <c r="X73" s="5"/>
      <c r="Y73" s="5"/>
      <c r="Z73" s="5"/>
      <c r="AA73" s="5" t="s">
        <v>88</v>
      </c>
    </row>
    <row r="74" spans="1:27" s="11" customFormat="1" ht="51.95" customHeight="1" x14ac:dyDescent="0.2">
      <c r="A74" s="26">
        <v>0</v>
      </c>
      <c r="B74" s="5" t="s">
        <v>598</v>
      </c>
      <c r="C74" s="6">
        <v>1050</v>
      </c>
      <c r="D74" s="7" t="s">
        <v>599</v>
      </c>
      <c r="E74" s="7" t="s">
        <v>600</v>
      </c>
      <c r="F74" s="7" t="s">
        <v>601</v>
      </c>
      <c r="G74" s="5" t="s">
        <v>32</v>
      </c>
      <c r="H74" s="5" t="s">
        <v>33</v>
      </c>
      <c r="I74" s="7" t="s">
        <v>34</v>
      </c>
      <c r="J74" s="8">
        <v>1</v>
      </c>
      <c r="K74" s="8">
        <v>232</v>
      </c>
      <c r="L74" s="8">
        <v>2023</v>
      </c>
      <c r="M74" s="7" t="s">
        <v>602</v>
      </c>
      <c r="N74" s="7" t="s">
        <v>35</v>
      </c>
      <c r="O74" s="7" t="s">
        <v>180</v>
      </c>
      <c r="P74" s="5" t="s">
        <v>37</v>
      </c>
      <c r="Q74" s="7" t="s">
        <v>38</v>
      </c>
      <c r="R74" s="9" t="s">
        <v>603</v>
      </c>
      <c r="S74" s="10"/>
      <c r="T74" s="5"/>
      <c r="U74" s="1" t="str">
        <f>HYPERLINK("https://media.infra-m.ru/2005/2005201/cover/2005201.jpg", "Обложка")</f>
        <v>Обложка</v>
      </c>
      <c r="V74" s="1" t="str">
        <f>HYPERLINK("https://znanium.ru/catalog/product/2005201", "Ознакомиться")</f>
        <v>Ознакомиться</v>
      </c>
      <c r="W74" s="7"/>
      <c r="X74" s="5"/>
      <c r="Y74" s="5"/>
      <c r="Z74" s="5"/>
      <c r="AA74" s="5" t="s">
        <v>76</v>
      </c>
    </row>
    <row r="75" spans="1:27" s="11" customFormat="1" ht="51.95" customHeight="1" x14ac:dyDescent="0.2">
      <c r="A75" s="26">
        <v>0</v>
      </c>
      <c r="B75" s="5" t="s">
        <v>604</v>
      </c>
      <c r="C75" s="12">
        <v>560</v>
      </c>
      <c r="D75" s="7" t="s">
        <v>605</v>
      </c>
      <c r="E75" s="7" t="s">
        <v>606</v>
      </c>
      <c r="F75" s="7" t="s">
        <v>607</v>
      </c>
      <c r="G75" s="5" t="s">
        <v>32</v>
      </c>
      <c r="H75" s="5" t="s">
        <v>33</v>
      </c>
      <c r="I75" s="7" t="s">
        <v>34</v>
      </c>
      <c r="J75" s="8">
        <v>1</v>
      </c>
      <c r="K75" s="8">
        <v>144</v>
      </c>
      <c r="L75" s="8">
        <v>2022</v>
      </c>
      <c r="M75" s="7" t="s">
        <v>608</v>
      </c>
      <c r="N75" s="7" t="s">
        <v>35</v>
      </c>
      <c r="O75" s="7" t="s">
        <v>119</v>
      </c>
      <c r="P75" s="5" t="s">
        <v>37</v>
      </c>
      <c r="Q75" s="7" t="s">
        <v>38</v>
      </c>
      <c r="R75" s="9" t="s">
        <v>609</v>
      </c>
      <c r="S75" s="10"/>
      <c r="T75" s="5"/>
      <c r="U75" s="1" t="str">
        <f>HYPERLINK("https://media.infra-m.ru/1861/1861123/cover/1861123.jpg", "Обложка")</f>
        <v>Обложка</v>
      </c>
      <c r="V75" s="1" t="str">
        <f>HYPERLINK("https://znanium.ru/catalog/product/1861123", "Ознакомиться")</f>
        <v>Ознакомиться</v>
      </c>
      <c r="W75" s="7" t="s">
        <v>98</v>
      </c>
      <c r="X75" s="5"/>
      <c r="Y75" s="5"/>
      <c r="Z75" s="5"/>
      <c r="AA75" s="5" t="s">
        <v>59</v>
      </c>
    </row>
    <row r="76" spans="1:27" s="11" customFormat="1" ht="42" customHeight="1" x14ac:dyDescent="0.2">
      <c r="A76" s="26">
        <v>0</v>
      </c>
      <c r="B76" s="5" t="s">
        <v>610</v>
      </c>
      <c r="C76" s="12">
        <v>950</v>
      </c>
      <c r="D76" s="7" t="s">
        <v>611</v>
      </c>
      <c r="E76" s="7" t="s">
        <v>612</v>
      </c>
      <c r="F76" s="7" t="s">
        <v>613</v>
      </c>
      <c r="G76" s="5" t="s">
        <v>32</v>
      </c>
      <c r="H76" s="5" t="s">
        <v>33</v>
      </c>
      <c r="I76" s="7" t="s">
        <v>34</v>
      </c>
      <c r="J76" s="8">
        <v>1</v>
      </c>
      <c r="K76" s="8">
        <v>195</v>
      </c>
      <c r="L76" s="8">
        <v>2023</v>
      </c>
      <c r="M76" s="7" t="s">
        <v>614</v>
      </c>
      <c r="N76" s="7" t="s">
        <v>44</v>
      </c>
      <c r="O76" s="7" t="s">
        <v>615</v>
      </c>
      <c r="P76" s="5" t="s">
        <v>37</v>
      </c>
      <c r="Q76" s="7" t="s">
        <v>38</v>
      </c>
      <c r="R76" s="9" t="s">
        <v>616</v>
      </c>
      <c r="S76" s="10"/>
      <c r="T76" s="5"/>
      <c r="U76" s="1" t="str">
        <f>HYPERLINK("https://media.infra-m.ru/2052/2052437/cover/2052437.jpg", "Обложка")</f>
        <v>Обложка</v>
      </c>
      <c r="V76" s="1" t="str">
        <f>HYPERLINK("https://znanium.ru/catalog/product/2052437", "Ознакомиться")</f>
        <v>Ознакомиться</v>
      </c>
      <c r="W76" s="7" t="s">
        <v>252</v>
      </c>
      <c r="X76" s="5" t="s">
        <v>264</v>
      </c>
      <c r="Y76" s="5"/>
      <c r="Z76" s="5"/>
      <c r="AA76" s="5" t="s">
        <v>75</v>
      </c>
    </row>
    <row r="77" spans="1:27" s="11" customFormat="1" ht="51.95" customHeight="1" x14ac:dyDescent="0.2">
      <c r="A77" s="26">
        <v>0</v>
      </c>
      <c r="B77" s="5" t="s">
        <v>617</v>
      </c>
      <c r="C77" s="12">
        <v>840</v>
      </c>
      <c r="D77" s="7" t="s">
        <v>618</v>
      </c>
      <c r="E77" s="7" t="s">
        <v>619</v>
      </c>
      <c r="F77" s="7" t="s">
        <v>620</v>
      </c>
      <c r="G77" s="5" t="s">
        <v>32</v>
      </c>
      <c r="H77" s="5" t="s">
        <v>33</v>
      </c>
      <c r="I77" s="7" t="s">
        <v>34</v>
      </c>
      <c r="J77" s="8">
        <v>1</v>
      </c>
      <c r="K77" s="8">
        <v>240</v>
      </c>
      <c r="L77" s="8">
        <v>2020</v>
      </c>
      <c r="M77" s="7" t="s">
        <v>621</v>
      </c>
      <c r="N77" s="7" t="s">
        <v>44</v>
      </c>
      <c r="O77" s="7" t="s">
        <v>615</v>
      </c>
      <c r="P77" s="5" t="s">
        <v>37</v>
      </c>
      <c r="Q77" s="7" t="s">
        <v>38</v>
      </c>
      <c r="R77" s="9" t="s">
        <v>622</v>
      </c>
      <c r="S77" s="10"/>
      <c r="T77" s="5"/>
      <c r="U77" s="1" t="str">
        <f>HYPERLINK("https://media.infra-m.ru/1064/1064940/cover/1064940.jpg", "Обложка")</f>
        <v>Обложка</v>
      </c>
      <c r="V77" s="1" t="str">
        <f>HYPERLINK("https://znanium.ru/catalog/product/1064940", "Ознакомиться")</f>
        <v>Ознакомиться</v>
      </c>
      <c r="W77" s="7" t="s">
        <v>623</v>
      </c>
      <c r="X77" s="5"/>
      <c r="Y77" s="5"/>
      <c r="Z77" s="5"/>
      <c r="AA77" s="5" t="s">
        <v>97</v>
      </c>
    </row>
    <row r="78" spans="1:27" s="11" customFormat="1" ht="44.1" customHeight="1" x14ac:dyDescent="0.2">
      <c r="A78" s="26">
        <v>0</v>
      </c>
      <c r="B78" s="5" t="s">
        <v>624</v>
      </c>
      <c r="C78" s="12">
        <v>530</v>
      </c>
      <c r="D78" s="7" t="s">
        <v>625</v>
      </c>
      <c r="E78" s="7" t="s">
        <v>626</v>
      </c>
      <c r="F78" s="7" t="s">
        <v>627</v>
      </c>
      <c r="G78" s="5" t="s">
        <v>32</v>
      </c>
      <c r="H78" s="5" t="s">
        <v>33</v>
      </c>
      <c r="I78" s="7" t="s">
        <v>34</v>
      </c>
      <c r="J78" s="8">
        <v>1</v>
      </c>
      <c r="K78" s="8">
        <v>144</v>
      </c>
      <c r="L78" s="8">
        <v>2021</v>
      </c>
      <c r="M78" s="7" t="s">
        <v>628</v>
      </c>
      <c r="N78" s="7" t="s">
        <v>44</v>
      </c>
      <c r="O78" s="7" t="s">
        <v>57</v>
      </c>
      <c r="P78" s="5" t="s">
        <v>37</v>
      </c>
      <c r="Q78" s="7" t="s">
        <v>38</v>
      </c>
      <c r="R78" s="9" t="s">
        <v>629</v>
      </c>
      <c r="S78" s="10"/>
      <c r="T78" s="5"/>
      <c r="U78" s="1" t="str">
        <f>HYPERLINK("https://media.infra-m.ru/1190/1190687/cover/1190687.jpg", "Обложка")</f>
        <v>Обложка</v>
      </c>
      <c r="V78" s="1" t="str">
        <f>HYPERLINK("https://znanium.ru/catalog/product/1190687", "Ознакомиться")</f>
        <v>Ознакомиться</v>
      </c>
      <c r="W78" s="7" t="s">
        <v>355</v>
      </c>
      <c r="X78" s="5"/>
      <c r="Y78" s="5"/>
      <c r="Z78" s="5"/>
      <c r="AA78" s="5" t="s">
        <v>76</v>
      </c>
    </row>
    <row r="79" spans="1:27" s="11" customFormat="1" ht="44.1" customHeight="1" x14ac:dyDescent="0.2">
      <c r="A79" s="26">
        <v>0</v>
      </c>
      <c r="B79" s="5" t="s">
        <v>630</v>
      </c>
      <c r="C79" s="12">
        <v>370</v>
      </c>
      <c r="D79" s="7" t="s">
        <v>631</v>
      </c>
      <c r="E79" s="7" t="s">
        <v>632</v>
      </c>
      <c r="F79" s="7" t="s">
        <v>633</v>
      </c>
      <c r="G79" s="5" t="s">
        <v>32</v>
      </c>
      <c r="H79" s="5" t="s">
        <v>60</v>
      </c>
      <c r="I79" s="7"/>
      <c r="J79" s="8">
        <v>1</v>
      </c>
      <c r="K79" s="8">
        <v>64</v>
      </c>
      <c r="L79" s="8">
        <v>2023</v>
      </c>
      <c r="M79" s="7" t="s">
        <v>634</v>
      </c>
      <c r="N79" s="7" t="s">
        <v>35</v>
      </c>
      <c r="O79" s="7" t="s">
        <v>36</v>
      </c>
      <c r="P79" s="5" t="s">
        <v>37</v>
      </c>
      <c r="Q79" s="7" t="s">
        <v>38</v>
      </c>
      <c r="R79" s="9" t="s">
        <v>317</v>
      </c>
      <c r="S79" s="10"/>
      <c r="T79" s="5"/>
      <c r="U79" s="1" t="str">
        <f>HYPERLINK("https://media.infra-m.ru/1974/1974355/cover/1974355.jpg", "Обложка")</f>
        <v>Обложка</v>
      </c>
      <c r="V79" s="1" t="str">
        <f>HYPERLINK("https://znanium.ru/catalog/product/1974355", "Ознакомиться")</f>
        <v>Ознакомиться</v>
      </c>
      <c r="W79" s="7" t="s">
        <v>141</v>
      </c>
      <c r="X79" s="5"/>
      <c r="Y79" s="5"/>
      <c r="Z79" s="5"/>
      <c r="AA79" s="5" t="s">
        <v>101</v>
      </c>
    </row>
    <row r="80" spans="1:27" s="11" customFormat="1" ht="42" customHeight="1" x14ac:dyDescent="0.2">
      <c r="A80" s="26">
        <v>0</v>
      </c>
      <c r="B80" s="5" t="s">
        <v>636</v>
      </c>
      <c r="C80" s="12">
        <v>840</v>
      </c>
      <c r="D80" s="7" t="s">
        <v>637</v>
      </c>
      <c r="E80" s="7" t="s">
        <v>638</v>
      </c>
      <c r="F80" s="7" t="s">
        <v>639</v>
      </c>
      <c r="G80" s="5" t="s">
        <v>32</v>
      </c>
      <c r="H80" s="5" t="s">
        <v>33</v>
      </c>
      <c r="I80" s="7" t="s">
        <v>308</v>
      </c>
      <c r="J80" s="8">
        <v>1</v>
      </c>
      <c r="K80" s="8">
        <v>182</v>
      </c>
      <c r="L80" s="8">
        <v>2024</v>
      </c>
      <c r="M80" s="7" t="s">
        <v>640</v>
      </c>
      <c r="N80" s="7" t="s">
        <v>115</v>
      </c>
      <c r="O80" s="7" t="s">
        <v>163</v>
      </c>
      <c r="P80" s="5" t="s">
        <v>37</v>
      </c>
      <c r="Q80" s="7" t="s">
        <v>38</v>
      </c>
      <c r="R80" s="9" t="s">
        <v>641</v>
      </c>
      <c r="S80" s="10"/>
      <c r="T80" s="5" t="s">
        <v>187</v>
      </c>
      <c r="U80" s="1" t="str">
        <f>HYPERLINK("https://media.infra-m.ru/2118/2118173/cover/2118173.jpg", "Обложка")</f>
        <v>Обложка</v>
      </c>
      <c r="V80" s="1" t="str">
        <f>HYPERLINK("https://znanium.ru/catalog/product/2118173", "Ознакомиться")</f>
        <v>Ознакомиться</v>
      </c>
      <c r="W80" s="7" t="s">
        <v>113</v>
      </c>
      <c r="X80" s="5"/>
      <c r="Y80" s="5"/>
      <c r="Z80" s="5"/>
      <c r="AA80" s="5" t="s">
        <v>47</v>
      </c>
    </row>
    <row r="81" spans="1:27" s="11" customFormat="1" ht="51.95" customHeight="1" x14ac:dyDescent="0.2">
      <c r="A81" s="26">
        <v>0</v>
      </c>
      <c r="B81" s="5" t="s">
        <v>643</v>
      </c>
      <c r="C81" s="12">
        <v>790</v>
      </c>
      <c r="D81" s="7" t="s">
        <v>644</v>
      </c>
      <c r="E81" s="7" t="s">
        <v>645</v>
      </c>
      <c r="F81" s="7" t="s">
        <v>646</v>
      </c>
      <c r="G81" s="5" t="s">
        <v>32</v>
      </c>
      <c r="H81" s="5" t="s">
        <v>33</v>
      </c>
      <c r="I81" s="7" t="s">
        <v>34</v>
      </c>
      <c r="J81" s="8">
        <v>1</v>
      </c>
      <c r="K81" s="8">
        <v>160</v>
      </c>
      <c r="L81" s="8">
        <v>2023</v>
      </c>
      <c r="M81" s="7" t="s">
        <v>647</v>
      </c>
      <c r="N81" s="7" t="s">
        <v>110</v>
      </c>
      <c r="O81" s="7" t="s">
        <v>111</v>
      </c>
      <c r="P81" s="5" t="s">
        <v>37</v>
      </c>
      <c r="Q81" s="7" t="s">
        <v>38</v>
      </c>
      <c r="R81" s="9" t="s">
        <v>648</v>
      </c>
      <c r="S81" s="10"/>
      <c r="T81" s="5"/>
      <c r="U81" s="1" t="str">
        <f>HYPERLINK("https://media.infra-m.ru/1871/1871394/cover/1871394.jpg", "Обложка")</f>
        <v>Обложка</v>
      </c>
      <c r="V81" s="1" t="str">
        <f>HYPERLINK("https://znanium.ru/catalog/product/1871394", "Ознакомиться")</f>
        <v>Ознакомиться</v>
      </c>
      <c r="W81" s="7" t="s">
        <v>287</v>
      </c>
      <c r="X81" s="5"/>
      <c r="Y81" s="5"/>
      <c r="Z81" s="5"/>
      <c r="AA81" s="5" t="s">
        <v>75</v>
      </c>
    </row>
    <row r="82" spans="1:27" s="11" customFormat="1" ht="51.95" customHeight="1" x14ac:dyDescent="0.2">
      <c r="A82" s="26">
        <v>0</v>
      </c>
      <c r="B82" s="5" t="s">
        <v>650</v>
      </c>
      <c r="C82" s="12">
        <v>994</v>
      </c>
      <c r="D82" s="7" t="s">
        <v>651</v>
      </c>
      <c r="E82" s="7" t="s">
        <v>652</v>
      </c>
      <c r="F82" s="7" t="s">
        <v>653</v>
      </c>
      <c r="G82" s="5" t="s">
        <v>32</v>
      </c>
      <c r="H82" s="5" t="s">
        <v>33</v>
      </c>
      <c r="I82" s="7" t="s">
        <v>34</v>
      </c>
      <c r="J82" s="8">
        <v>1</v>
      </c>
      <c r="K82" s="8">
        <v>216</v>
      </c>
      <c r="L82" s="8">
        <v>2024</v>
      </c>
      <c r="M82" s="7" t="s">
        <v>654</v>
      </c>
      <c r="N82" s="7" t="s">
        <v>110</v>
      </c>
      <c r="O82" s="7" t="s">
        <v>111</v>
      </c>
      <c r="P82" s="5" t="s">
        <v>37</v>
      </c>
      <c r="Q82" s="7" t="s">
        <v>193</v>
      </c>
      <c r="R82" s="9" t="s">
        <v>655</v>
      </c>
      <c r="S82" s="10"/>
      <c r="T82" s="5"/>
      <c r="U82" s="1" t="str">
        <f>HYPERLINK("https://media.infra-m.ru/2117/2117175/cover/2117175.jpg", "Обложка")</f>
        <v>Обложка</v>
      </c>
      <c r="V82" s="1" t="str">
        <f>HYPERLINK("https://znanium.ru/catalog/product/1852844", "Ознакомиться")</f>
        <v>Ознакомиться</v>
      </c>
      <c r="W82" s="7" t="s">
        <v>138</v>
      </c>
      <c r="X82" s="5"/>
      <c r="Y82" s="5"/>
      <c r="Z82" s="5"/>
      <c r="AA82" s="5" t="s">
        <v>162</v>
      </c>
    </row>
    <row r="83" spans="1:27" s="11" customFormat="1" ht="42" customHeight="1" x14ac:dyDescent="0.2">
      <c r="A83" s="26">
        <v>0</v>
      </c>
      <c r="B83" s="5" t="s">
        <v>657</v>
      </c>
      <c r="C83" s="6">
        <v>1440</v>
      </c>
      <c r="D83" s="7" t="s">
        <v>658</v>
      </c>
      <c r="E83" s="7" t="s">
        <v>659</v>
      </c>
      <c r="F83" s="7" t="s">
        <v>660</v>
      </c>
      <c r="G83" s="5" t="s">
        <v>32</v>
      </c>
      <c r="H83" s="5" t="s">
        <v>33</v>
      </c>
      <c r="I83" s="7" t="s">
        <v>34</v>
      </c>
      <c r="J83" s="8">
        <v>1</v>
      </c>
      <c r="K83" s="8">
        <v>313</v>
      </c>
      <c r="L83" s="8">
        <v>2023</v>
      </c>
      <c r="M83" s="7" t="s">
        <v>661</v>
      </c>
      <c r="N83" s="7" t="s">
        <v>115</v>
      </c>
      <c r="O83" s="7" t="s">
        <v>163</v>
      </c>
      <c r="P83" s="5" t="s">
        <v>37</v>
      </c>
      <c r="Q83" s="7" t="s">
        <v>38</v>
      </c>
      <c r="R83" s="9" t="s">
        <v>662</v>
      </c>
      <c r="S83" s="10"/>
      <c r="T83" s="5"/>
      <c r="U83" s="1" t="str">
        <f>HYPERLINK("https://media.infra-m.ru/1926/1926407/cover/1926407.jpg", "Обложка")</f>
        <v>Обложка</v>
      </c>
      <c r="V83" s="1" t="str">
        <f>HYPERLINK("https://znanium.ru/catalog/product/1926407", "Ознакомиться")</f>
        <v>Ознакомиться</v>
      </c>
      <c r="W83" s="7" t="s">
        <v>339</v>
      </c>
      <c r="X83" s="5"/>
      <c r="Y83" s="5"/>
      <c r="Z83" s="5"/>
      <c r="AA83" s="5" t="s">
        <v>88</v>
      </c>
    </row>
    <row r="84" spans="1:27" s="11" customFormat="1" ht="44.1" customHeight="1" x14ac:dyDescent="0.2">
      <c r="A84" s="26">
        <v>0</v>
      </c>
      <c r="B84" s="5" t="s">
        <v>663</v>
      </c>
      <c r="C84" s="6">
        <v>1050</v>
      </c>
      <c r="D84" s="7" t="s">
        <v>664</v>
      </c>
      <c r="E84" s="7" t="s">
        <v>665</v>
      </c>
      <c r="F84" s="7" t="s">
        <v>666</v>
      </c>
      <c r="G84" s="5" t="s">
        <v>32</v>
      </c>
      <c r="H84" s="5" t="s">
        <v>33</v>
      </c>
      <c r="I84" s="7" t="s">
        <v>34</v>
      </c>
      <c r="J84" s="8">
        <v>1</v>
      </c>
      <c r="K84" s="8">
        <v>227</v>
      </c>
      <c r="L84" s="8">
        <v>2023</v>
      </c>
      <c r="M84" s="7" t="s">
        <v>667</v>
      </c>
      <c r="N84" s="7" t="s">
        <v>35</v>
      </c>
      <c r="O84" s="7" t="s">
        <v>201</v>
      </c>
      <c r="P84" s="5" t="s">
        <v>37</v>
      </c>
      <c r="Q84" s="7" t="s">
        <v>38</v>
      </c>
      <c r="R84" s="9" t="s">
        <v>668</v>
      </c>
      <c r="S84" s="10"/>
      <c r="T84" s="5" t="s">
        <v>187</v>
      </c>
      <c r="U84" s="1" t="str">
        <f>HYPERLINK("https://media.infra-m.ru/1933/1933133/cover/1933133.jpg", "Обложка")</f>
        <v>Обложка</v>
      </c>
      <c r="V84" s="1" t="str">
        <f>HYPERLINK("https://znanium.ru/catalog/product/1933133", "Ознакомиться")</f>
        <v>Ознакомиться</v>
      </c>
      <c r="W84" s="7" t="s">
        <v>669</v>
      </c>
      <c r="X84" s="5"/>
      <c r="Y84" s="5"/>
      <c r="Z84" s="5"/>
      <c r="AA84" s="5" t="s">
        <v>88</v>
      </c>
    </row>
    <row r="85" spans="1:27" s="11" customFormat="1" ht="42" customHeight="1" x14ac:dyDescent="0.2">
      <c r="A85" s="26">
        <v>0</v>
      </c>
      <c r="B85" s="5" t="s">
        <v>670</v>
      </c>
      <c r="C85" s="6">
        <v>1150</v>
      </c>
      <c r="D85" s="7" t="s">
        <v>671</v>
      </c>
      <c r="E85" s="7" t="s">
        <v>672</v>
      </c>
      <c r="F85" s="7" t="s">
        <v>673</v>
      </c>
      <c r="G85" s="5" t="s">
        <v>32</v>
      </c>
      <c r="H85" s="5" t="s">
        <v>33</v>
      </c>
      <c r="I85" s="7" t="s">
        <v>34</v>
      </c>
      <c r="J85" s="8">
        <v>1</v>
      </c>
      <c r="K85" s="8">
        <v>274</v>
      </c>
      <c r="L85" s="8">
        <v>2022</v>
      </c>
      <c r="M85" s="7" t="s">
        <v>674</v>
      </c>
      <c r="N85" s="7" t="s">
        <v>44</v>
      </c>
      <c r="O85" s="7" t="s">
        <v>45</v>
      </c>
      <c r="P85" s="5" t="s">
        <v>37</v>
      </c>
      <c r="Q85" s="7" t="s">
        <v>38</v>
      </c>
      <c r="R85" s="9" t="s">
        <v>675</v>
      </c>
      <c r="S85" s="10"/>
      <c r="T85" s="5"/>
      <c r="U85" s="1" t="str">
        <f>HYPERLINK("https://media.infra-m.ru/1869/1869553/cover/1869553.jpg", "Обложка")</f>
        <v>Обложка</v>
      </c>
      <c r="V85" s="1" t="str">
        <f>HYPERLINK("https://znanium.ru/catalog/product/1869553", "Ознакомиться")</f>
        <v>Ознакомиться</v>
      </c>
      <c r="W85" s="7" t="s">
        <v>529</v>
      </c>
      <c r="X85" s="5"/>
      <c r="Y85" s="5"/>
      <c r="Z85" s="5"/>
      <c r="AA85" s="5" t="s">
        <v>67</v>
      </c>
    </row>
    <row r="86" spans="1:27" s="11" customFormat="1" ht="51.95" customHeight="1" x14ac:dyDescent="0.2">
      <c r="A86" s="26">
        <v>0</v>
      </c>
      <c r="B86" s="5" t="s">
        <v>677</v>
      </c>
      <c r="C86" s="12">
        <v>700</v>
      </c>
      <c r="D86" s="7" t="s">
        <v>678</v>
      </c>
      <c r="E86" s="7" t="s">
        <v>679</v>
      </c>
      <c r="F86" s="7" t="s">
        <v>680</v>
      </c>
      <c r="G86" s="5" t="s">
        <v>78</v>
      </c>
      <c r="H86" s="5" t="s">
        <v>33</v>
      </c>
      <c r="I86" s="7" t="s">
        <v>34</v>
      </c>
      <c r="J86" s="8">
        <v>1</v>
      </c>
      <c r="K86" s="8">
        <v>151</v>
      </c>
      <c r="L86" s="8">
        <v>2023</v>
      </c>
      <c r="M86" s="7" t="s">
        <v>681</v>
      </c>
      <c r="N86" s="7" t="s">
        <v>35</v>
      </c>
      <c r="O86" s="7" t="s">
        <v>217</v>
      </c>
      <c r="P86" s="5" t="s">
        <v>37</v>
      </c>
      <c r="Q86" s="7" t="s">
        <v>38</v>
      </c>
      <c r="R86" s="9" t="s">
        <v>682</v>
      </c>
      <c r="S86" s="10"/>
      <c r="T86" s="5"/>
      <c r="U86" s="1" t="str">
        <f>HYPERLINK("https://media.infra-m.ru/2030/2030745/cover/2030745.jpg", "Обложка")</f>
        <v>Обложка</v>
      </c>
      <c r="V86" s="1" t="str">
        <f>HYPERLINK("https://znanium.ru/catalog/product/2030745", "Ознакомиться")</f>
        <v>Ознакомиться</v>
      </c>
      <c r="W86" s="7" t="s">
        <v>635</v>
      </c>
      <c r="X86" s="5" t="s">
        <v>386</v>
      </c>
      <c r="Y86" s="5"/>
      <c r="Z86" s="5"/>
      <c r="AA86" s="5" t="s">
        <v>75</v>
      </c>
    </row>
    <row r="87" spans="1:27" s="11" customFormat="1" ht="51.95" customHeight="1" x14ac:dyDescent="0.2">
      <c r="A87" s="26">
        <v>0</v>
      </c>
      <c r="B87" s="5" t="s">
        <v>684</v>
      </c>
      <c r="C87" s="6">
        <v>2200</v>
      </c>
      <c r="D87" s="7" t="s">
        <v>685</v>
      </c>
      <c r="E87" s="7" t="s">
        <v>686</v>
      </c>
      <c r="F87" s="7" t="s">
        <v>687</v>
      </c>
      <c r="G87" s="5" t="s">
        <v>32</v>
      </c>
      <c r="H87" s="5" t="s">
        <v>33</v>
      </c>
      <c r="I87" s="7" t="s">
        <v>34</v>
      </c>
      <c r="J87" s="8">
        <v>1</v>
      </c>
      <c r="K87" s="8">
        <v>482</v>
      </c>
      <c r="L87" s="8">
        <v>2024</v>
      </c>
      <c r="M87" s="7" t="s">
        <v>688</v>
      </c>
      <c r="N87" s="7" t="s">
        <v>44</v>
      </c>
      <c r="O87" s="7" t="s">
        <v>45</v>
      </c>
      <c r="P87" s="5" t="s">
        <v>37</v>
      </c>
      <c r="Q87" s="7" t="s">
        <v>38</v>
      </c>
      <c r="R87" s="9" t="s">
        <v>689</v>
      </c>
      <c r="S87" s="10"/>
      <c r="T87" s="5"/>
      <c r="U87" s="1" t="str">
        <f>HYPERLINK("https://media.infra-m.ru/2116/2116995/cover/2116995.jpg", "Обложка")</f>
        <v>Обложка</v>
      </c>
      <c r="V87" s="1" t="str">
        <f>HYPERLINK("https://znanium.ru/catalog/product/2116995", "Ознакомиться")</f>
        <v>Ознакомиться</v>
      </c>
      <c r="W87" s="7" t="s">
        <v>469</v>
      </c>
      <c r="X87" s="5"/>
      <c r="Y87" s="5"/>
      <c r="Z87" s="5"/>
      <c r="AA87" s="5" t="s">
        <v>42</v>
      </c>
    </row>
    <row r="88" spans="1:27" s="11" customFormat="1" ht="51.95" customHeight="1" x14ac:dyDescent="0.2">
      <c r="A88" s="26">
        <v>0</v>
      </c>
      <c r="B88" s="5" t="s">
        <v>691</v>
      </c>
      <c r="C88" s="6">
        <v>1530</v>
      </c>
      <c r="D88" s="7" t="s">
        <v>692</v>
      </c>
      <c r="E88" s="7" t="s">
        <v>693</v>
      </c>
      <c r="F88" s="7" t="s">
        <v>694</v>
      </c>
      <c r="G88" s="5" t="s">
        <v>78</v>
      </c>
      <c r="H88" s="5" t="s">
        <v>33</v>
      </c>
      <c r="I88" s="7" t="s">
        <v>34</v>
      </c>
      <c r="J88" s="8">
        <v>1</v>
      </c>
      <c r="K88" s="8">
        <v>330</v>
      </c>
      <c r="L88" s="8">
        <v>2024</v>
      </c>
      <c r="M88" s="7" t="s">
        <v>695</v>
      </c>
      <c r="N88" s="7" t="s">
        <v>44</v>
      </c>
      <c r="O88" s="7" t="s">
        <v>45</v>
      </c>
      <c r="P88" s="5" t="s">
        <v>37</v>
      </c>
      <c r="Q88" s="7" t="s">
        <v>38</v>
      </c>
      <c r="R88" s="9" t="s">
        <v>696</v>
      </c>
      <c r="S88" s="10"/>
      <c r="T88" s="5"/>
      <c r="U88" s="1" t="str">
        <f>HYPERLINK("https://media.infra-m.ru/1986/1986683/cover/1986683.jpg", "Обложка")</f>
        <v>Обложка</v>
      </c>
      <c r="V88" s="1" t="str">
        <f>HYPERLINK("https://znanium.ru/catalog/product/1986683", "Ознакомиться")</f>
        <v>Ознакомиться</v>
      </c>
      <c r="W88" s="7" t="s">
        <v>98</v>
      </c>
      <c r="X88" s="5" t="s">
        <v>167</v>
      </c>
      <c r="Y88" s="5"/>
      <c r="Z88" s="5"/>
      <c r="AA88" s="5" t="s">
        <v>104</v>
      </c>
    </row>
    <row r="89" spans="1:27" s="11" customFormat="1" ht="51.95" customHeight="1" x14ac:dyDescent="0.2">
      <c r="A89" s="26">
        <v>0</v>
      </c>
      <c r="B89" s="5" t="s">
        <v>697</v>
      </c>
      <c r="C89" s="12">
        <v>830</v>
      </c>
      <c r="D89" s="7" t="s">
        <v>698</v>
      </c>
      <c r="E89" s="7" t="s">
        <v>699</v>
      </c>
      <c r="F89" s="7" t="s">
        <v>700</v>
      </c>
      <c r="G89" s="5" t="s">
        <v>32</v>
      </c>
      <c r="H89" s="5" t="s">
        <v>33</v>
      </c>
      <c r="I89" s="7" t="s">
        <v>34</v>
      </c>
      <c r="J89" s="8">
        <v>1</v>
      </c>
      <c r="K89" s="8">
        <v>184</v>
      </c>
      <c r="L89" s="8">
        <v>2023</v>
      </c>
      <c r="M89" s="7" t="s">
        <v>701</v>
      </c>
      <c r="N89" s="7" t="s">
        <v>44</v>
      </c>
      <c r="O89" s="7" t="s">
        <v>45</v>
      </c>
      <c r="P89" s="5" t="s">
        <v>37</v>
      </c>
      <c r="Q89" s="7" t="s">
        <v>38</v>
      </c>
      <c r="R89" s="9" t="s">
        <v>702</v>
      </c>
      <c r="S89" s="10"/>
      <c r="T89" s="5"/>
      <c r="U89" s="1" t="str">
        <f>HYPERLINK("https://media.infra-m.ru/1902/1902649/cover/1902649.jpg", "Обложка")</f>
        <v>Обложка</v>
      </c>
      <c r="V89" s="1" t="str">
        <f>HYPERLINK("https://znanium.ru/catalog/product/1902649", "Ознакомиться")</f>
        <v>Ознакомиться</v>
      </c>
      <c r="W89" s="7" t="s">
        <v>703</v>
      </c>
      <c r="X89" s="5"/>
      <c r="Y89" s="5"/>
      <c r="Z89" s="5"/>
      <c r="AA89" s="5" t="s">
        <v>42</v>
      </c>
    </row>
    <row r="90" spans="1:27" s="11" customFormat="1" ht="51.95" customHeight="1" x14ac:dyDescent="0.2">
      <c r="A90" s="26">
        <v>0</v>
      </c>
      <c r="B90" s="5" t="s">
        <v>704</v>
      </c>
      <c r="C90" s="12">
        <v>710</v>
      </c>
      <c r="D90" s="7" t="s">
        <v>705</v>
      </c>
      <c r="E90" s="7" t="s">
        <v>706</v>
      </c>
      <c r="F90" s="7" t="s">
        <v>707</v>
      </c>
      <c r="G90" s="5" t="s">
        <v>32</v>
      </c>
      <c r="H90" s="5" t="s">
        <v>123</v>
      </c>
      <c r="I90" s="7" t="s">
        <v>34</v>
      </c>
      <c r="J90" s="8">
        <v>1</v>
      </c>
      <c r="K90" s="8">
        <v>150</v>
      </c>
      <c r="L90" s="8">
        <v>2023</v>
      </c>
      <c r="M90" s="7" t="s">
        <v>708</v>
      </c>
      <c r="N90" s="7" t="s">
        <v>35</v>
      </c>
      <c r="O90" s="7" t="s">
        <v>36</v>
      </c>
      <c r="P90" s="5" t="s">
        <v>37</v>
      </c>
      <c r="Q90" s="7" t="s">
        <v>193</v>
      </c>
      <c r="R90" s="9" t="s">
        <v>709</v>
      </c>
      <c r="S90" s="10"/>
      <c r="T90" s="5"/>
      <c r="U90" s="1" t="str">
        <f>HYPERLINK("https://media.infra-m.ru/1973/1973489/cover/1973489.jpg", "Обложка")</f>
        <v>Обложка</v>
      </c>
      <c r="V90" s="1" t="str">
        <f>HYPERLINK("https://znanium.ru/catalog/product/1973489", "Ознакомиться")</f>
        <v>Ознакомиться</v>
      </c>
      <c r="W90" s="7" t="s">
        <v>211</v>
      </c>
      <c r="X90" s="5"/>
      <c r="Y90" s="5"/>
      <c r="Z90" s="5"/>
      <c r="AA90" s="5" t="s">
        <v>116</v>
      </c>
    </row>
    <row r="91" spans="1:27" s="11" customFormat="1" ht="51.95" customHeight="1" x14ac:dyDescent="0.2">
      <c r="A91" s="26">
        <v>0</v>
      </c>
      <c r="B91" s="5" t="s">
        <v>710</v>
      </c>
      <c r="C91" s="6">
        <v>1140</v>
      </c>
      <c r="D91" s="7" t="s">
        <v>711</v>
      </c>
      <c r="E91" s="7" t="s">
        <v>712</v>
      </c>
      <c r="F91" s="7" t="s">
        <v>591</v>
      </c>
      <c r="G91" s="5" t="s">
        <v>52</v>
      </c>
      <c r="H91" s="5" t="s">
        <v>33</v>
      </c>
      <c r="I91" s="7" t="s">
        <v>166</v>
      </c>
      <c r="J91" s="8">
        <v>1</v>
      </c>
      <c r="K91" s="8">
        <v>323</v>
      </c>
      <c r="L91" s="8">
        <v>2020</v>
      </c>
      <c r="M91" s="7" t="s">
        <v>713</v>
      </c>
      <c r="N91" s="7" t="s">
        <v>35</v>
      </c>
      <c r="O91" s="7" t="s">
        <v>36</v>
      </c>
      <c r="P91" s="5" t="s">
        <v>37</v>
      </c>
      <c r="Q91" s="7" t="s">
        <v>38</v>
      </c>
      <c r="R91" s="9" t="s">
        <v>714</v>
      </c>
      <c r="S91" s="10"/>
      <c r="T91" s="5"/>
      <c r="U91" s="1" t="str">
        <f>HYPERLINK("https://media.infra-m.ru/1065/1065214/cover/1065214.jpg", "Обложка")</f>
        <v>Обложка</v>
      </c>
      <c r="V91" s="1" t="str">
        <f>HYPERLINK("https://znanium.ru/catalog/product/1065214", "Ознакомиться")</f>
        <v>Ознакомиться</v>
      </c>
      <c r="W91" s="7" t="s">
        <v>469</v>
      </c>
      <c r="X91" s="5"/>
      <c r="Y91" s="5"/>
      <c r="Z91" s="5"/>
      <c r="AA91" s="5" t="s">
        <v>124</v>
      </c>
    </row>
    <row r="92" spans="1:27" s="11" customFormat="1" ht="51.95" customHeight="1" x14ac:dyDescent="0.2">
      <c r="A92" s="26">
        <v>0</v>
      </c>
      <c r="B92" s="5" t="s">
        <v>716</v>
      </c>
      <c r="C92" s="6">
        <v>2394</v>
      </c>
      <c r="D92" s="7" t="s">
        <v>717</v>
      </c>
      <c r="E92" s="7" t="s">
        <v>718</v>
      </c>
      <c r="F92" s="7" t="s">
        <v>591</v>
      </c>
      <c r="G92" s="5" t="s">
        <v>52</v>
      </c>
      <c r="H92" s="5" t="s">
        <v>33</v>
      </c>
      <c r="I92" s="7" t="s">
        <v>166</v>
      </c>
      <c r="J92" s="8">
        <v>1</v>
      </c>
      <c r="K92" s="8">
        <v>555</v>
      </c>
      <c r="L92" s="8">
        <v>2023</v>
      </c>
      <c r="M92" s="7" t="s">
        <v>719</v>
      </c>
      <c r="N92" s="7" t="s">
        <v>35</v>
      </c>
      <c r="O92" s="7" t="s">
        <v>36</v>
      </c>
      <c r="P92" s="5" t="s">
        <v>37</v>
      </c>
      <c r="Q92" s="7" t="s">
        <v>38</v>
      </c>
      <c r="R92" s="9" t="s">
        <v>720</v>
      </c>
      <c r="S92" s="10"/>
      <c r="T92" s="5"/>
      <c r="U92" s="1" t="str">
        <f>HYPERLINK("https://media.infra-m.ru/1964/1964964/cover/1964964.jpg", "Обложка")</f>
        <v>Обложка</v>
      </c>
      <c r="V92" s="1" t="str">
        <f>HYPERLINK("https://znanium.ru/catalog/product/1575756", "Ознакомиться")</f>
        <v>Ознакомиться</v>
      </c>
      <c r="W92" s="7" t="s">
        <v>469</v>
      </c>
      <c r="X92" s="5"/>
      <c r="Y92" s="5"/>
      <c r="Z92" s="5"/>
      <c r="AA92" s="5" t="s">
        <v>88</v>
      </c>
    </row>
    <row r="93" spans="1:27" s="11" customFormat="1" ht="42" customHeight="1" x14ac:dyDescent="0.2">
      <c r="A93" s="26">
        <v>0</v>
      </c>
      <c r="B93" s="5" t="s">
        <v>721</v>
      </c>
      <c r="C93" s="12">
        <v>540</v>
      </c>
      <c r="D93" s="7" t="s">
        <v>722</v>
      </c>
      <c r="E93" s="7" t="s">
        <v>723</v>
      </c>
      <c r="F93" s="7" t="s">
        <v>43</v>
      </c>
      <c r="G93" s="5" t="s">
        <v>32</v>
      </c>
      <c r="H93" s="5" t="s">
        <v>33</v>
      </c>
      <c r="I93" s="7" t="s">
        <v>34</v>
      </c>
      <c r="J93" s="8">
        <v>1</v>
      </c>
      <c r="K93" s="8">
        <v>121</v>
      </c>
      <c r="L93" s="8">
        <v>2022</v>
      </c>
      <c r="M93" s="7" t="s">
        <v>724</v>
      </c>
      <c r="N93" s="7" t="s">
        <v>44</v>
      </c>
      <c r="O93" s="7" t="s">
        <v>45</v>
      </c>
      <c r="P93" s="5" t="s">
        <v>37</v>
      </c>
      <c r="Q93" s="7" t="s">
        <v>38</v>
      </c>
      <c r="R93" s="9" t="s">
        <v>725</v>
      </c>
      <c r="S93" s="10"/>
      <c r="T93" s="5"/>
      <c r="U93" s="1" t="str">
        <f>HYPERLINK("https://media.infra-m.ru/1864/1864111/cover/1864111.jpg", "Обложка")</f>
        <v>Обложка</v>
      </c>
      <c r="V93" s="1" t="str">
        <f>HYPERLINK("https://znanium.ru/catalog/product/1864111", "Ознакомиться")</f>
        <v>Ознакомиться</v>
      </c>
      <c r="W93" s="7" t="s">
        <v>46</v>
      </c>
      <c r="X93" s="5"/>
      <c r="Y93" s="5"/>
      <c r="Z93" s="5"/>
      <c r="AA93" s="5" t="s">
        <v>88</v>
      </c>
    </row>
    <row r="94" spans="1:27" s="11" customFormat="1" ht="42" customHeight="1" x14ac:dyDescent="0.2">
      <c r="A94" s="26">
        <v>0</v>
      </c>
      <c r="B94" s="5" t="s">
        <v>726</v>
      </c>
      <c r="C94" s="12">
        <v>464</v>
      </c>
      <c r="D94" s="7" t="s">
        <v>727</v>
      </c>
      <c r="E94" s="7" t="s">
        <v>728</v>
      </c>
      <c r="F94" s="7" t="s">
        <v>729</v>
      </c>
      <c r="G94" s="5" t="s">
        <v>32</v>
      </c>
      <c r="H94" s="5" t="s">
        <v>33</v>
      </c>
      <c r="I94" s="7" t="s">
        <v>34</v>
      </c>
      <c r="J94" s="8">
        <v>1</v>
      </c>
      <c r="K94" s="8">
        <v>100</v>
      </c>
      <c r="L94" s="8">
        <v>2024</v>
      </c>
      <c r="M94" s="7" t="s">
        <v>730</v>
      </c>
      <c r="N94" s="7" t="s">
        <v>44</v>
      </c>
      <c r="O94" s="7" t="s">
        <v>45</v>
      </c>
      <c r="P94" s="5" t="s">
        <v>37</v>
      </c>
      <c r="Q94" s="7" t="s">
        <v>38</v>
      </c>
      <c r="R94" s="9" t="s">
        <v>731</v>
      </c>
      <c r="S94" s="10"/>
      <c r="T94" s="5"/>
      <c r="U94" s="1" t="str">
        <f>HYPERLINK("https://media.infra-m.ru/2082/2082160/cover/2082160.jpg", "Обложка")</f>
        <v>Обложка</v>
      </c>
      <c r="V94" s="1" t="str">
        <f>HYPERLINK("https://znanium.ru/catalog/product/1168576", "Ознакомиться")</f>
        <v>Ознакомиться</v>
      </c>
      <c r="W94" s="7" t="s">
        <v>315</v>
      </c>
      <c r="X94" s="5"/>
      <c r="Y94" s="5"/>
      <c r="Z94" s="5"/>
      <c r="AA94" s="5" t="s">
        <v>76</v>
      </c>
    </row>
    <row r="95" spans="1:27" s="11" customFormat="1" ht="51.95" customHeight="1" x14ac:dyDescent="0.2">
      <c r="A95" s="26">
        <v>0</v>
      </c>
      <c r="B95" s="5" t="s">
        <v>732</v>
      </c>
      <c r="C95" s="12">
        <v>624.9</v>
      </c>
      <c r="D95" s="7" t="s">
        <v>733</v>
      </c>
      <c r="E95" s="7" t="s">
        <v>734</v>
      </c>
      <c r="F95" s="7" t="s">
        <v>735</v>
      </c>
      <c r="G95" s="5" t="s">
        <v>32</v>
      </c>
      <c r="H95" s="5" t="s">
        <v>33</v>
      </c>
      <c r="I95" s="7" t="s">
        <v>34</v>
      </c>
      <c r="J95" s="8">
        <v>1</v>
      </c>
      <c r="K95" s="8">
        <v>159</v>
      </c>
      <c r="L95" s="8">
        <v>2021</v>
      </c>
      <c r="M95" s="7" t="s">
        <v>736</v>
      </c>
      <c r="N95" s="7" t="s">
        <v>35</v>
      </c>
      <c r="O95" s="7" t="s">
        <v>36</v>
      </c>
      <c r="P95" s="5" t="s">
        <v>37</v>
      </c>
      <c r="Q95" s="7" t="s">
        <v>38</v>
      </c>
      <c r="R95" s="9" t="s">
        <v>737</v>
      </c>
      <c r="S95" s="10"/>
      <c r="T95" s="5"/>
      <c r="U95" s="1" t="str">
        <f>HYPERLINK("https://media.infra-m.ru/1841/1841354/cover/1841354.jpg", "Обложка")</f>
        <v>Обложка</v>
      </c>
      <c r="V95" s="1" t="str">
        <f>HYPERLINK("https://znanium.ru/catalog/product/1210062", "Ознакомиться")</f>
        <v>Ознакомиться</v>
      </c>
      <c r="W95" s="7" t="s">
        <v>738</v>
      </c>
      <c r="X95" s="5"/>
      <c r="Y95" s="5"/>
      <c r="Z95" s="5"/>
      <c r="AA95" s="5" t="s">
        <v>101</v>
      </c>
    </row>
    <row r="96" spans="1:27" s="11" customFormat="1" ht="51.95" customHeight="1" x14ac:dyDescent="0.2">
      <c r="A96" s="26">
        <v>0</v>
      </c>
      <c r="B96" s="5" t="s">
        <v>739</v>
      </c>
      <c r="C96" s="6">
        <v>1194.9000000000001</v>
      </c>
      <c r="D96" s="7" t="s">
        <v>740</v>
      </c>
      <c r="E96" s="7" t="s">
        <v>741</v>
      </c>
      <c r="F96" s="7" t="s">
        <v>77</v>
      </c>
      <c r="G96" s="5" t="s">
        <v>52</v>
      </c>
      <c r="H96" s="5" t="s">
        <v>33</v>
      </c>
      <c r="I96" s="7" t="s">
        <v>34</v>
      </c>
      <c r="J96" s="8">
        <v>1</v>
      </c>
      <c r="K96" s="8">
        <v>266</v>
      </c>
      <c r="L96" s="8">
        <v>2023</v>
      </c>
      <c r="M96" s="7" t="s">
        <v>742</v>
      </c>
      <c r="N96" s="7" t="s">
        <v>35</v>
      </c>
      <c r="O96" s="7" t="s">
        <v>41</v>
      </c>
      <c r="P96" s="5" t="s">
        <v>37</v>
      </c>
      <c r="Q96" s="7" t="s">
        <v>38</v>
      </c>
      <c r="R96" s="9" t="s">
        <v>743</v>
      </c>
      <c r="S96" s="10"/>
      <c r="T96" s="5"/>
      <c r="U96" s="1" t="str">
        <f>HYPERLINK("https://media.infra-m.ru/2001/2001667/cover/2001667.jpg", "Обложка")</f>
        <v>Обложка</v>
      </c>
      <c r="V96" s="1" t="str">
        <f>HYPERLINK("https://znanium.ru/catalog/product/1039316", "Ознакомиться")</f>
        <v>Ознакомиться</v>
      </c>
      <c r="W96" s="7" t="s">
        <v>58</v>
      </c>
      <c r="X96" s="5"/>
      <c r="Y96" s="5"/>
      <c r="Z96" s="5"/>
      <c r="AA96" s="5" t="s">
        <v>116</v>
      </c>
    </row>
    <row r="97" spans="1:27" s="11" customFormat="1" ht="51.95" customHeight="1" x14ac:dyDescent="0.2">
      <c r="A97" s="26">
        <v>0</v>
      </c>
      <c r="B97" s="5" t="s">
        <v>745</v>
      </c>
      <c r="C97" s="12">
        <v>594</v>
      </c>
      <c r="D97" s="7" t="s">
        <v>746</v>
      </c>
      <c r="E97" s="7" t="s">
        <v>747</v>
      </c>
      <c r="F97" s="7" t="s">
        <v>748</v>
      </c>
      <c r="G97" s="5" t="s">
        <v>32</v>
      </c>
      <c r="H97" s="5" t="s">
        <v>33</v>
      </c>
      <c r="I97" s="7" t="s">
        <v>34</v>
      </c>
      <c r="J97" s="8">
        <v>1</v>
      </c>
      <c r="K97" s="8">
        <v>130</v>
      </c>
      <c r="L97" s="8">
        <v>2023</v>
      </c>
      <c r="M97" s="7" t="s">
        <v>749</v>
      </c>
      <c r="N97" s="7" t="s">
        <v>44</v>
      </c>
      <c r="O97" s="7" t="s">
        <v>45</v>
      </c>
      <c r="P97" s="5" t="s">
        <v>37</v>
      </c>
      <c r="Q97" s="7" t="s">
        <v>38</v>
      </c>
      <c r="R97" s="9" t="s">
        <v>750</v>
      </c>
      <c r="S97" s="10"/>
      <c r="T97" s="5"/>
      <c r="U97" s="1" t="str">
        <f>HYPERLINK("https://media.infra-m.ru/2006/2006848/cover/2006848.jpg", "Обложка")</f>
        <v>Обложка</v>
      </c>
      <c r="V97" s="1" t="str">
        <f>HYPERLINK("https://znanium.ru/catalog/product/1039627", "Ознакомиться")</f>
        <v>Ознакомиться</v>
      </c>
      <c r="W97" s="7" t="s">
        <v>751</v>
      </c>
      <c r="X97" s="5"/>
      <c r="Y97" s="5"/>
      <c r="Z97" s="5"/>
      <c r="AA97" s="5" t="s">
        <v>42</v>
      </c>
    </row>
    <row r="98" spans="1:27" s="11" customFormat="1" ht="42" customHeight="1" x14ac:dyDescent="0.2">
      <c r="A98" s="26">
        <v>0</v>
      </c>
      <c r="B98" s="5" t="s">
        <v>752</v>
      </c>
      <c r="C98" s="6">
        <v>1040</v>
      </c>
      <c r="D98" s="7" t="s">
        <v>753</v>
      </c>
      <c r="E98" s="7" t="s">
        <v>754</v>
      </c>
      <c r="F98" s="7" t="s">
        <v>735</v>
      </c>
      <c r="G98" s="5" t="s">
        <v>78</v>
      </c>
      <c r="H98" s="5" t="s">
        <v>33</v>
      </c>
      <c r="I98" s="7" t="s">
        <v>34</v>
      </c>
      <c r="J98" s="8">
        <v>1</v>
      </c>
      <c r="K98" s="8">
        <v>217</v>
      </c>
      <c r="L98" s="8">
        <v>2024</v>
      </c>
      <c r="M98" s="7" t="s">
        <v>755</v>
      </c>
      <c r="N98" s="7" t="s">
        <v>44</v>
      </c>
      <c r="O98" s="7" t="s">
        <v>57</v>
      </c>
      <c r="P98" s="5" t="s">
        <v>37</v>
      </c>
      <c r="Q98" s="7" t="s">
        <v>38</v>
      </c>
      <c r="R98" s="9" t="s">
        <v>756</v>
      </c>
      <c r="S98" s="10"/>
      <c r="T98" s="5"/>
      <c r="U98" s="1" t="str">
        <f>HYPERLINK("https://media.infra-m.ru/2079/2079759/cover/2079759.jpg", "Обложка")</f>
        <v>Обложка</v>
      </c>
      <c r="V98" s="1" t="str">
        <f>HYPERLINK("https://znanium.ru/catalog/product/2079759", "Ознакомиться")</f>
        <v>Ознакомиться</v>
      </c>
      <c r="W98" s="7" t="s">
        <v>738</v>
      </c>
      <c r="X98" s="5" t="s">
        <v>127</v>
      </c>
      <c r="Y98" s="5"/>
      <c r="Z98" s="5"/>
      <c r="AA98" s="5" t="s">
        <v>104</v>
      </c>
    </row>
    <row r="99" spans="1:27" s="11" customFormat="1" ht="51.95" customHeight="1" x14ac:dyDescent="0.2">
      <c r="A99" s="26">
        <v>0</v>
      </c>
      <c r="B99" s="5" t="s">
        <v>757</v>
      </c>
      <c r="C99" s="12">
        <v>804</v>
      </c>
      <c r="D99" s="7" t="s">
        <v>758</v>
      </c>
      <c r="E99" s="7" t="s">
        <v>759</v>
      </c>
      <c r="F99" s="7" t="s">
        <v>760</v>
      </c>
      <c r="G99" s="5" t="s">
        <v>32</v>
      </c>
      <c r="H99" s="5" t="s">
        <v>347</v>
      </c>
      <c r="I99" s="7"/>
      <c r="J99" s="8">
        <v>1</v>
      </c>
      <c r="K99" s="8">
        <v>176</v>
      </c>
      <c r="L99" s="8">
        <v>2024</v>
      </c>
      <c r="M99" s="7" t="s">
        <v>761</v>
      </c>
      <c r="N99" s="7" t="s">
        <v>44</v>
      </c>
      <c r="O99" s="7" t="s">
        <v>73</v>
      </c>
      <c r="P99" s="5" t="s">
        <v>37</v>
      </c>
      <c r="Q99" s="7" t="s">
        <v>38</v>
      </c>
      <c r="R99" s="9" t="s">
        <v>762</v>
      </c>
      <c r="S99" s="10"/>
      <c r="T99" s="5"/>
      <c r="U99" s="1" t="str">
        <f>HYPERLINK("https://media.infra-m.ru/2102/2102669/cover/2102669.jpg", "Обложка")</f>
        <v>Обложка</v>
      </c>
      <c r="V99" s="13"/>
      <c r="W99" s="7" t="s">
        <v>763</v>
      </c>
      <c r="X99" s="5"/>
      <c r="Y99" s="5"/>
      <c r="Z99" s="5"/>
      <c r="AA99" s="5" t="s">
        <v>59</v>
      </c>
    </row>
    <row r="100" spans="1:27" s="11" customFormat="1" ht="42" customHeight="1" x14ac:dyDescent="0.2">
      <c r="A100" s="26">
        <v>0</v>
      </c>
      <c r="B100" s="5" t="s">
        <v>764</v>
      </c>
      <c r="C100" s="6">
        <v>1210</v>
      </c>
      <c r="D100" s="7" t="s">
        <v>765</v>
      </c>
      <c r="E100" s="7" t="s">
        <v>766</v>
      </c>
      <c r="F100" s="7" t="s">
        <v>767</v>
      </c>
      <c r="G100" s="5" t="s">
        <v>32</v>
      </c>
      <c r="H100" s="5" t="s">
        <v>33</v>
      </c>
      <c r="I100" s="7" t="s">
        <v>117</v>
      </c>
      <c r="J100" s="8">
        <v>1</v>
      </c>
      <c r="K100" s="8">
        <v>261</v>
      </c>
      <c r="L100" s="8">
        <v>2024</v>
      </c>
      <c r="M100" s="7" t="s">
        <v>768</v>
      </c>
      <c r="N100" s="7" t="s">
        <v>35</v>
      </c>
      <c r="O100" s="7" t="s">
        <v>180</v>
      </c>
      <c r="P100" s="5" t="s">
        <v>37</v>
      </c>
      <c r="Q100" s="7" t="s">
        <v>38</v>
      </c>
      <c r="R100" s="9" t="s">
        <v>769</v>
      </c>
      <c r="S100" s="10"/>
      <c r="T100" s="5"/>
      <c r="U100" s="1" t="str">
        <f>HYPERLINK("https://media.infra-m.ru/2122/2122436/cover/2122436.jpg", "Обложка")</f>
        <v>Обложка</v>
      </c>
      <c r="V100" s="1" t="str">
        <f>HYPERLINK("https://znanium.ru/catalog/product/2122436", "Ознакомиться")</f>
        <v>Ознакомиться</v>
      </c>
      <c r="W100" s="7" t="s">
        <v>118</v>
      </c>
      <c r="X100" s="5"/>
      <c r="Y100" s="5"/>
      <c r="Z100" s="5"/>
      <c r="AA100" s="5" t="s">
        <v>88</v>
      </c>
    </row>
    <row r="101" spans="1:27" s="11" customFormat="1" ht="42" customHeight="1" x14ac:dyDescent="0.2">
      <c r="A101" s="26">
        <v>0</v>
      </c>
      <c r="B101" s="5" t="s">
        <v>770</v>
      </c>
      <c r="C101" s="12">
        <v>510</v>
      </c>
      <c r="D101" s="7" t="s">
        <v>771</v>
      </c>
      <c r="E101" s="7" t="s">
        <v>772</v>
      </c>
      <c r="F101" s="7" t="s">
        <v>773</v>
      </c>
      <c r="G101" s="5" t="s">
        <v>32</v>
      </c>
      <c r="H101" s="5" t="s">
        <v>33</v>
      </c>
      <c r="I101" s="7" t="s">
        <v>34</v>
      </c>
      <c r="J101" s="8">
        <v>1</v>
      </c>
      <c r="K101" s="8">
        <v>89</v>
      </c>
      <c r="L101" s="8">
        <v>2024</v>
      </c>
      <c r="M101" s="7" t="s">
        <v>774</v>
      </c>
      <c r="N101" s="7" t="s">
        <v>44</v>
      </c>
      <c r="O101" s="7" t="s">
        <v>73</v>
      </c>
      <c r="P101" s="5" t="s">
        <v>37</v>
      </c>
      <c r="Q101" s="7" t="s">
        <v>38</v>
      </c>
      <c r="R101" s="9" t="s">
        <v>775</v>
      </c>
      <c r="S101" s="10"/>
      <c r="T101" s="5"/>
      <c r="U101" s="1" t="str">
        <f>HYPERLINK("https://media.infra-m.ru/2063/2063434/cover/2063434.jpg", "Обложка")</f>
        <v>Обложка</v>
      </c>
      <c r="V101" s="1" t="str">
        <f>HYPERLINK("https://znanium.ru/catalog/product/2063434", "Ознакомиться")</f>
        <v>Ознакомиться</v>
      </c>
      <c r="W101" s="7" t="s">
        <v>245</v>
      </c>
      <c r="X101" s="5"/>
      <c r="Y101" s="5"/>
      <c r="Z101" s="5"/>
      <c r="AA101" s="5" t="s">
        <v>116</v>
      </c>
    </row>
    <row r="102" spans="1:27" s="11" customFormat="1" ht="51.95" customHeight="1" x14ac:dyDescent="0.2">
      <c r="A102" s="26">
        <v>0</v>
      </c>
      <c r="B102" s="5" t="s">
        <v>776</v>
      </c>
      <c r="C102" s="12">
        <v>940</v>
      </c>
      <c r="D102" s="7" t="s">
        <v>777</v>
      </c>
      <c r="E102" s="7" t="s">
        <v>778</v>
      </c>
      <c r="F102" s="7" t="s">
        <v>779</v>
      </c>
      <c r="G102" s="5" t="s">
        <v>52</v>
      </c>
      <c r="H102" s="5" t="s">
        <v>33</v>
      </c>
      <c r="I102" s="7" t="s">
        <v>34</v>
      </c>
      <c r="J102" s="8">
        <v>1</v>
      </c>
      <c r="K102" s="8">
        <v>251</v>
      </c>
      <c r="L102" s="8">
        <v>2020</v>
      </c>
      <c r="M102" s="7" t="s">
        <v>780</v>
      </c>
      <c r="N102" s="7" t="s">
        <v>35</v>
      </c>
      <c r="O102" s="7" t="s">
        <v>41</v>
      </c>
      <c r="P102" s="5" t="s">
        <v>37</v>
      </c>
      <c r="Q102" s="7" t="s">
        <v>38</v>
      </c>
      <c r="R102" s="9" t="s">
        <v>781</v>
      </c>
      <c r="S102" s="10"/>
      <c r="T102" s="5"/>
      <c r="U102" s="1" t="str">
        <f>HYPERLINK("https://media.infra-m.ru/1053/1053703/cover/1053703.jpg", "Обложка")</f>
        <v>Обложка</v>
      </c>
      <c r="V102" s="1" t="str">
        <f>HYPERLINK("https://znanium.ru/catalog/product/1053703", "Ознакомиться")</f>
        <v>Ознакомиться</v>
      </c>
      <c r="W102" s="7" t="s">
        <v>102</v>
      </c>
      <c r="X102" s="5"/>
      <c r="Y102" s="5"/>
      <c r="Z102" s="5"/>
      <c r="AA102" s="5" t="s">
        <v>42</v>
      </c>
    </row>
    <row r="103" spans="1:27" s="11" customFormat="1" ht="44.1" customHeight="1" x14ac:dyDescent="0.2">
      <c r="A103" s="26">
        <v>0</v>
      </c>
      <c r="B103" s="5" t="s">
        <v>782</v>
      </c>
      <c r="C103" s="12">
        <v>790</v>
      </c>
      <c r="D103" s="7" t="s">
        <v>783</v>
      </c>
      <c r="E103" s="7" t="s">
        <v>784</v>
      </c>
      <c r="F103" s="7" t="s">
        <v>785</v>
      </c>
      <c r="G103" s="5" t="s">
        <v>32</v>
      </c>
      <c r="H103" s="5" t="s">
        <v>33</v>
      </c>
      <c r="I103" s="7" t="s">
        <v>34</v>
      </c>
      <c r="J103" s="8">
        <v>1</v>
      </c>
      <c r="K103" s="8">
        <v>174</v>
      </c>
      <c r="L103" s="8">
        <v>2023</v>
      </c>
      <c r="M103" s="7" t="s">
        <v>786</v>
      </c>
      <c r="N103" s="7" t="s">
        <v>115</v>
      </c>
      <c r="O103" s="7" t="s">
        <v>163</v>
      </c>
      <c r="P103" s="5" t="s">
        <v>37</v>
      </c>
      <c r="Q103" s="7" t="s">
        <v>38</v>
      </c>
      <c r="R103" s="9" t="s">
        <v>683</v>
      </c>
      <c r="S103" s="10"/>
      <c r="T103" s="5"/>
      <c r="U103" s="1" t="str">
        <f>HYPERLINK("https://media.infra-m.ru/2038/2038326/cover/2038326.jpg", "Обложка")</f>
        <v>Обложка</v>
      </c>
      <c r="V103" s="1" t="str">
        <f>HYPERLINK("https://znanium.ru/catalog/product/2038326", "Ознакомиться")</f>
        <v>Ознакомиться</v>
      </c>
      <c r="W103" s="7" t="s">
        <v>172</v>
      </c>
      <c r="X103" s="5"/>
      <c r="Y103" s="5"/>
      <c r="Z103" s="5"/>
      <c r="AA103" s="5" t="s">
        <v>40</v>
      </c>
    </row>
    <row r="104" spans="1:27" s="11" customFormat="1" ht="51.95" customHeight="1" x14ac:dyDescent="0.2">
      <c r="A104" s="26">
        <v>0</v>
      </c>
      <c r="B104" s="5" t="s">
        <v>787</v>
      </c>
      <c r="C104" s="6">
        <v>1650</v>
      </c>
      <c r="D104" s="7" t="s">
        <v>788</v>
      </c>
      <c r="E104" s="7" t="s">
        <v>789</v>
      </c>
      <c r="F104" s="7" t="s">
        <v>790</v>
      </c>
      <c r="G104" s="5" t="s">
        <v>78</v>
      </c>
      <c r="H104" s="5" t="s">
        <v>33</v>
      </c>
      <c r="I104" s="7" t="s">
        <v>34</v>
      </c>
      <c r="J104" s="8">
        <v>1</v>
      </c>
      <c r="K104" s="8">
        <v>356</v>
      </c>
      <c r="L104" s="8">
        <v>2023</v>
      </c>
      <c r="M104" s="7" t="s">
        <v>791</v>
      </c>
      <c r="N104" s="7" t="s">
        <v>44</v>
      </c>
      <c r="O104" s="7" t="s">
        <v>73</v>
      </c>
      <c r="P104" s="5" t="s">
        <v>37</v>
      </c>
      <c r="Q104" s="7" t="s">
        <v>38</v>
      </c>
      <c r="R104" s="9" t="s">
        <v>792</v>
      </c>
      <c r="S104" s="10"/>
      <c r="T104" s="5"/>
      <c r="U104" s="1" t="str">
        <f>HYPERLINK("https://media.infra-m.ru/1971/1971848/cover/1971848.jpg", "Обложка")</f>
        <v>Обложка</v>
      </c>
      <c r="V104" s="1" t="str">
        <f>HYPERLINK("https://znanium.ru/catalog/product/1971848", "Ознакомиться")</f>
        <v>Ознакомиться</v>
      </c>
      <c r="W104" s="7" t="s">
        <v>384</v>
      </c>
      <c r="X104" s="5" t="s">
        <v>159</v>
      </c>
      <c r="Y104" s="5"/>
      <c r="Z104" s="5"/>
      <c r="AA104" s="5" t="s">
        <v>75</v>
      </c>
    </row>
    <row r="105" spans="1:27" s="11" customFormat="1" ht="51.95" customHeight="1" x14ac:dyDescent="0.2">
      <c r="A105" s="26">
        <v>0</v>
      </c>
      <c r="B105" s="5" t="s">
        <v>793</v>
      </c>
      <c r="C105" s="6">
        <v>1480</v>
      </c>
      <c r="D105" s="7" t="s">
        <v>794</v>
      </c>
      <c r="E105" s="7" t="s">
        <v>795</v>
      </c>
      <c r="F105" s="7" t="s">
        <v>796</v>
      </c>
      <c r="G105" s="5" t="s">
        <v>52</v>
      </c>
      <c r="H105" s="5" t="s">
        <v>33</v>
      </c>
      <c r="I105" s="7" t="s">
        <v>34</v>
      </c>
      <c r="J105" s="8">
        <v>1</v>
      </c>
      <c r="K105" s="8">
        <v>320</v>
      </c>
      <c r="L105" s="8">
        <v>2024</v>
      </c>
      <c r="M105" s="7" t="s">
        <v>797</v>
      </c>
      <c r="N105" s="7" t="s">
        <v>44</v>
      </c>
      <c r="O105" s="7" t="s">
        <v>73</v>
      </c>
      <c r="P105" s="5" t="s">
        <v>37</v>
      </c>
      <c r="Q105" s="7" t="s">
        <v>38</v>
      </c>
      <c r="R105" s="9" t="s">
        <v>798</v>
      </c>
      <c r="S105" s="10"/>
      <c r="T105" s="5"/>
      <c r="U105" s="1" t="str">
        <f>HYPERLINK("https://media.infra-m.ru/2072/2072447/cover/2072447.jpg", "Обложка")</f>
        <v>Обложка</v>
      </c>
      <c r="V105" s="1" t="str">
        <f>HYPERLINK("https://znanium.ru/catalog/product/2072447", "Ознакомиться")</f>
        <v>Ознакомиться</v>
      </c>
      <c r="W105" s="7" t="s">
        <v>138</v>
      </c>
      <c r="X105" s="5"/>
      <c r="Y105" s="5"/>
      <c r="Z105" s="5"/>
      <c r="AA105" s="5" t="s">
        <v>76</v>
      </c>
    </row>
    <row r="106" spans="1:27" s="11" customFormat="1" ht="42" customHeight="1" x14ac:dyDescent="0.2">
      <c r="A106" s="26">
        <v>0</v>
      </c>
      <c r="B106" s="5" t="s">
        <v>799</v>
      </c>
      <c r="C106" s="12">
        <v>774.9</v>
      </c>
      <c r="D106" s="7" t="s">
        <v>800</v>
      </c>
      <c r="E106" s="7" t="s">
        <v>801</v>
      </c>
      <c r="F106" s="7" t="s">
        <v>225</v>
      </c>
      <c r="G106" s="5" t="s">
        <v>52</v>
      </c>
      <c r="H106" s="5" t="s">
        <v>60</v>
      </c>
      <c r="I106" s="7"/>
      <c r="J106" s="8">
        <v>1</v>
      </c>
      <c r="K106" s="8">
        <v>184</v>
      </c>
      <c r="L106" s="8">
        <v>2022</v>
      </c>
      <c r="M106" s="7" t="s">
        <v>802</v>
      </c>
      <c r="N106" s="7" t="s">
        <v>35</v>
      </c>
      <c r="O106" s="7" t="s">
        <v>481</v>
      </c>
      <c r="P106" s="5" t="s">
        <v>37</v>
      </c>
      <c r="Q106" s="7" t="s">
        <v>38</v>
      </c>
      <c r="R106" s="9" t="s">
        <v>803</v>
      </c>
      <c r="S106" s="10"/>
      <c r="T106" s="5"/>
      <c r="U106" s="1" t="str">
        <f>HYPERLINK("https://media.infra-m.ru/1875/1875346/cover/1875346.jpg", "Обложка")</f>
        <v>Обложка</v>
      </c>
      <c r="V106" s="1" t="str">
        <f>HYPERLINK("https://znanium.ru/catalog/product/1347316", "Ознакомиться")</f>
        <v>Ознакомиться</v>
      </c>
      <c r="W106" s="7" t="s">
        <v>126</v>
      </c>
      <c r="X106" s="5"/>
      <c r="Y106" s="5"/>
      <c r="Z106" s="5"/>
      <c r="AA106" s="5" t="s">
        <v>124</v>
      </c>
    </row>
    <row r="107" spans="1:27" s="11" customFormat="1" ht="51.95" customHeight="1" x14ac:dyDescent="0.2">
      <c r="A107" s="26">
        <v>0</v>
      </c>
      <c r="B107" s="5" t="s">
        <v>805</v>
      </c>
      <c r="C107" s="12">
        <v>774.9</v>
      </c>
      <c r="D107" s="7" t="s">
        <v>806</v>
      </c>
      <c r="E107" s="7" t="s">
        <v>807</v>
      </c>
      <c r="F107" s="7" t="s">
        <v>808</v>
      </c>
      <c r="G107" s="5" t="s">
        <v>32</v>
      </c>
      <c r="H107" s="5" t="s">
        <v>33</v>
      </c>
      <c r="I107" s="7" t="s">
        <v>34</v>
      </c>
      <c r="J107" s="8">
        <v>1</v>
      </c>
      <c r="K107" s="8">
        <v>198</v>
      </c>
      <c r="L107" s="8">
        <v>2022</v>
      </c>
      <c r="M107" s="7" t="s">
        <v>809</v>
      </c>
      <c r="N107" s="7" t="s">
        <v>35</v>
      </c>
      <c r="O107" s="7" t="s">
        <v>119</v>
      </c>
      <c r="P107" s="5" t="s">
        <v>37</v>
      </c>
      <c r="Q107" s="7" t="s">
        <v>38</v>
      </c>
      <c r="R107" s="9" t="s">
        <v>120</v>
      </c>
      <c r="S107" s="10"/>
      <c r="T107" s="5"/>
      <c r="U107" s="1" t="str">
        <f>HYPERLINK("https://media.infra-m.ru/1852/1852200/cover/1852200.jpg", "Обложка")</f>
        <v>Обложка</v>
      </c>
      <c r="V107" s="1" t="str">
        <f>HYPERLINK("https://znanium.ru/catalog/product/1852200", "Ознакомиться")</f>
        <v>Ознакомиться</v>
      </c>
      <c r="W107" s="7" t="s">
        <v>810</v>
      </c>
      <c r="X107" s="5"/>
      <c r="Y107" s="5"/>
      <c r="Z107" s="5"/>
      <c r="AA107" s="5" t="s">
        <v>122</v>
      </c>
    </row>
    <row r="108" spans="1:27" s="11" customFormat="1" ht="51.95" customHeight="1" x14ac:dyDescent="0.2">
      <c r="A108" s="26">
        <v>0</v>
      </c>
      <c r="B108" s="5" t="s">
        <v>811</v>
      </c>
      <c r="C108" s="12">
        <v>700</v>
      </c>
      <c r="D108" s="7" t="s">
        <v>812</v>
      </c>
      <c r="E108" s="7" t="s">
        <v>813</v>
      </c>
      <c r="F108" s="7" t="s">
        <v>814</v>
      </c>
      <c r="G108" s="5" t="s">
        <v>32</v>
      </c>
      <c r="H108" s="5" t="s">
        <v>33</v>
      </c>
      <c r="I108" s="7" t="s">
        <v>34</v>
      </c>
      <c r="J108" s="8">
        <v>1</v>
      </c>
      <c r="K108" s="8">
        <v>149</v>
      </c>
      <c r="L108" s="8">
        <v>2024</v>
      </c>
      <c r="M108" s="7" t="s">
        <v>815</v>
      </c>
      <c r="N108" s="7" t="s">
        <v>35</v>
      </c>
      <c r="O108" s="7" t="s">
        <v>41</v>
      </c>
      <c r="P108" s="5" t="s">
        <v>37</v>
      </c>
      <c r="Q108" s="7" t="s">
        <v>38</v>
      </c>
      <c r="R108" s="9" t="s">
        <v>816</v>
      </c>
      <c r="S108" s="10"/>
      <c r="T108" s="5"/>
      <c r="U108" s="1" t="str">
        <f>HYPERLINK("https://media.infra-m.ru/2096/2096926/cover/2096926.jpg", "Обложка")</f>
        <v>Обложка</v>
      </c>
      <c r="V108" s="1" t="str">
        <f>HYPERLINK("https://znanium.ru/catalog/product/2096926", "Ознакомиться")</f>
        <v>Ознакомиться</v>
      </c>
      <c r="W108" s="7" t="s">
        <v>268</v>
      </c>
      <c r="X108" s="5"/>
      <c r="Y108" s="5"/>
      <c r="Z108" s="5"/>
      <c r="AA108" s="5" t="s">
        <v>40</v>
      </c>
    </row>
    <row r="109" spans="1:27" s="11" customFormat="1" ht="44.1" customHeight="1" x14ac:dyDescent="0.2">
      <c r="A109" s="26">
        <v>0</v>
      </c>
      <c r="B109" s="5" t="s">
        <v>817</v>
      </c>
      <c r="C109" s="12">
        <v>810</v>
      </c>
      <c r="D109" s="7" t="s">
        <v>818</v>
      </c>
      <c r="E109" s="7" t="s">
        <v>819</v>
      </c>
      <c r="F109" s="7" t="s">
        <v>820</v>
      </c>
      <c r="G109" s="5" t="s">
        <v>32</v>
      </c>
      <c r="H109" s="5" t="s">
        <v>33</v>
      </c>
      <c r="I109" s="7" t="s">
        <v>34</v>
      </c>
      <c r="J109" s="8">
        <v>1</v>
      </c>
      <c r="K109" s="8">
        <v>181</v>
      </c>
      <c r="L109" s="8">
        <v>2023</v>
      </c>
      <c r="M109" s="7" t="s">
        <v>821</v>
      </c>
      <c r="N109" s="7" t="s">
        <v>44</v>
      </c>
      <c r="O109" s="7" t="s">
        <v>73</v>
      </c>
      <c r="P109" s="5" t="s">
        <v>37</v>
      </c>
      <c r="Q109" s="7" t="s">
        <v>38</v>
      </c>
      <c r="R109" s="9" t="s">
        <v>822</v>
      </c>
      <c r="S109" s="10"/>
      <c r="T109" s="5"/>
      <c r="U109" s="1" t="str">
        <f>HYPERLINK("https://media.infra-m.ru/1893/1893847/cover/1893847.jpg", "Обложка")</f>
        <v>Обложка</v>
      </c>
      <c r="V109" s="1" t="str">
        <f>HYPERLINK("https://znanium.ru/catalog/product/1893847", "Ознакомиться")</f>
        <v>Ознакомиться</v>
      </c>
      <c r="W109" s="7" t="s">
        <v>426</v>
      </c>
      <c r="X109" s="5"/>
      <c r="Y109" s="5"/>
      <c r="Z109" s="5"/>
      <c r="AA109" s="5" t="s">
        <v>47</v>
      </c>
    </row>
    <row r="110" spans="1:27" s="11" customFormat="1" ht="51.95" customHeight="1" x14ac:dyDescent="0.2">
      <c r="A110" s="26">
        <v>0</v>
      </c>
      <c r="B110" s="5" t="s">
        <v>823</v>
      </c>
      <c r="C110" s="6">
        <v>1180</v>
      </c>
      <c r="D110" s="7" t="s">
        <v>824</v>
      </c>
      <c r="E110" s="7" t="s">
        <v>825</v>
      </c>
      <c r="F110" s="7" t="s">
        <v>826</v>
      </c>
      <c r="G110" s="5" t="s">
        <v>32</v>
      </c>
      <c r="H110" s="5" t="s">
        <v>33</v>
      </c>
      <c r="I110" s="7" t="s">
        <v>34</v>
      </c>
      <c r="J110" s="8">
        <v>1</v>
      </c>
      <c r="K110" s="8">
        <v>311</v>
      </c>
      <c r="L110" s="8">
        <v>2022</v>
      </c>
      <c r="M110" s="7" t="s">
        <v>827</v>
      </c>
      <c r="N110" s="7" t="s">
        <v>35</v>
      </c>
      <c r="O110" s="7" t="s">
        <v>36</v>
      </c>
      <c r="P110" s="5" t="s">
        <v>37</v>
      </c>
      <c r="Q110" s="7" t="s">
        <v>38</v>
      </c>
      <c r="R110" s="9" t="s">
        <v>128</v>
      </c>
      <c r="S110" s="10"/>
      <c r="T110" s="5"/>
      <c r="U110" s="1" t="str">
        <f>HYPERLINK("https://media.infra-m.ru/1681/1681993/cover/1681993.jpg", "Обложка")</f>
        <v>Обложка</v>
      </c>
      <c r="V110" s="1" t="str">
        <f>HYPERLINK("https://znanium.ru/catalog/product/1681993", "Ознакомиться")</f>
        <v>Ознакомиться</v>
      </c>
      <c r="W110" s="7" t="s">
        <v>642</v>
      </c>
      <c r="X110" s="5"/>
      <c r="Y110" s="5"/>
      <c r="Z110" s="5"/>
      <c r="AA110" s="5" t="s">
        <v>88</v>
      </c>
    </row>
    <row r="111" spans="1:27" s="11" customFormat="1" ht="51.95" customHeight="1" x14ac:dyDescent="0.2">
      <c r="A111" s="26">
        <v>0</v>
      </c>
      <c r="B111" s="5" t="s">
        <v>828</v>
      </c>
      <c r="C111" s="12">
        <v>600</v>
      </c>
      <c r="D111" s="7" t="s">
        <v>829</v>
      </c>
      <c r="E111" s="7" t="s">
        <v>830</v>
      </c>
      <c r="F111" s="7" t="s">
        <v>831</v>
      </c>
      <c r="G111" s="5" t="s">
        <v>32</v>
      </c>
      <c r="H111" s="5" t="s">
        <v>347</v>
      </c>
      <c r="I111" s="7" t="s">
        <v>34</v>
      </c>
      <c r="J111" s="8">
        <v>1</v>
      </c>
      <c r="K111" s="8">
        <v>112</v>
      </c>
      <c r="L111" s="8">
        <v>2024</v>
      </c>
      <c r="M111" s="7" t="s">
        <v>832</v>
      </c>
      <c r="N111" s="7" t="s">
        <v>44</v>
      </c>
      <c r="O111" s="7" t="s">
        <v>73</v>
      </c>
      <c r="P111" s="5" t="s">
        <v>37</v>
      </c>
      <c r="Q111" s="7" t="s">
        <v>38</v>
      </c>
      <c r="R111" s="9" t="s">
        <v>427</v>
      </c>
      <c r="S111" s="10"/>
      <c r="T111" s="5"/>
      <c r="U111" s="1" t="str">
        <f>HYPERLINK("https://media.infra-m.ru/2079/2079245/cover/2079245.jpg", "Обложка")</f>
        <v>Обложка</v>
      </c>
      <c r="V111" s="1" t="str">
        <f>HYPERLINK("https://znanium.ru/catalog/product/2079245", "Ознакомиться")</f>
        <v>Ознакомиться</v>
      </c>
      <c r="W111" s="7" t="s">
        <v>380</v>
      </c>
      <c r="X111" s="5"/>
      <c r="Y111" s="5"/>
      <c r="Z111" s="5"/>
      <c r="AA111" s="5" t="s">
        <v>140</v>
      </c>
    </row>
    <row r="112" spans="1:27" s="11" customFormat="1" ht="51.95" customHeight="1" x14ac:dyDescent="0.2">
      <c r="A112" s="26">
        <v>0</v>
      </c>
      <c r="B112" s="5" t="s">
        <v>833</v>
      </c>
      <c r="C112" s="6">
        <v>1180</v>
      </c>
      <c r="D112" s="7" t="s">
        <v>834</v>
      </c>
      <c r="E112" s="7" t="s">
        <v>835</v>
      </c>
      <c r="F112" s="7" t="s">
        <v>836</v>
      </c>
      <c r="G112" s="5" t="s">
        <v>32</v>
      </c>
      <c r="H112" s="5" t="s">
        <v>33</v>
      </c>
      <c r="I112" s="7" t="s">
        <v>34</v>
      </c>
      <c r="J112" s="8">
        <v>1</v>
      </c>
      <c r="K112" s="8">
        <v>256</v>
      </c>
      <c r="L112" s="8">
        <v>2024</v>
      </c>
      <c r="M112" s="7" t="s">
        <v>837</v>
      </c>
      <c r="N112" s="7" t="s">
        <v>35</v>
      </c>
      <c r="O112" s="7" t="s">
        <v>180</v>
      </c>
      <c r="P112" s="5" t="s">
        <v>37</v>
      </c>
      <c r="Q112" s="7" t="s">
        <v>38</v>
      </c>
      <c r="R112" s="9" t="s">
        <v>838</v>
      </c>
      <c r="S112" s="10"/>
      <c r="T112" s="5"/>
      <c r="U112" s="1" t="str">
        <f>HYPERLINK("https://media.infra-m.ru/2113/2113800/cover/2113800.jpg", "Обложка")</f>
        <v>Обложка</v>
      </c>
      <c r="V112" s="1" t="str">
        <f>HYPERLINK("https://znanium.ru/catalog/product/2113800", "Ознакомиться")</f>
        <v>Ознакомиться</v>
      </c>
      <c r="W112" s="7" t="s">
        <v>839</v>
      </c>
      <c r="X112" s="5"/>
      <c r="Y112" s="5"/>
      <c r="Z112" s="5"/>
      <c r="AA112" s="5" t="s">
        <v>88</v>
      </c>
    </row>
    <row r="113" spans="1:27" s="11" customFormat="1" ht="51.95" customHeight="1" x14ac:dyDescent="0.2">
      <c r="A113" s="26">
        <v>0</v>
      </c>
      <c r="B113" s="5" t="s">
        <v>840</v>
      </c>
      <c r="C113" s="12">
        <v>460</v>
      </c>
      <c r="D113" s="7" t="s">
        <v>841</v>
      </c>
      <c r="E113" s="7" t="s">
        <v>842</v>
      </c>
      <c r="F113" s="7" t="s">
        <v>843</v>
      </c>
      <c r="G113" s="5" t="s">
        <v>32</v>
      </c>
      <c r="H113" s="5" t="s">
        <v>33</v>
      </c>
      <c r="I113" s="7" t="s">
        <v>34</v>
      </c>
      <c r="J113" s="8">
        <v>1</v>
      </c>
      <c r="K113" s="8">
        <v>124</v>
      </c>
      <c r="L113" s="8">
        <v>2021</v>
      </c>
      <c r="M113" s="7" t="s">
        <v>844</v>
      </c>
      <c r="N113" s="7" t="s">
        <v>35</v>
      </c>
      <c r="O113" s="7" t="s">
        <v>36</v>
      </c>
      <c r="P113" s="5" t="s">
        <v>37</v>
      </c>
      <c r="Q113" s="7" t="s">
        <v>38</v>
      </c>
      <c r="R113" s="9" t="s">
        <v>845</v>
      </c>
      <c r="S113" s="10"/>
      <c r="T113" s="5"/>
      <c r="U113" s="1" t="str">
        <f>HYPERLINK("https://media.infra-m.ru/1238/1238781/cover/1238781.jpg", "Обложка")</f>
        <v>Обложка</v>
      </c>
      <c r="V113" s="1" t="str">
        <f>HYPERLINK("https://znanium.ru/catalog/product/1238781", "Ознакомиться")</f>
        <v>Ознакомиться</v>
      </c>
      <c r="W113" s="7" t="s">
        <v>244</v>
      </c>
      <c r="X113" s="5"/>
      <c r="Y113" s="5"/>
      <c r="Z113" s="5"/>
      <c r="AA113" s="5" t="s">
        <v>122</v>
      </c>
    </row>
    <row r="114" spans="1:27" s="11" customFormat="1" ht="51.95" customHeight="1" x14ac:dyDescent="0.2">
      <c r="A114" s="26">
        <v>0</v>
      </c>
      <c r="B114" s="5" t="s">
        <v>846</v>
      </c>
      <c r="C114" s="6">
        <v>1850</v>
      </c>
      <c r="D114" s="7" t="s">
        <v>847</v>
      </c>
      <c r="E114" s="7" t="s">
        <v>848</v>
      </c>
      <c r="F114" s="7" t="s">
        <v>715</v>
      </c>
      <c r="G114" s="5" t="s">
        <v>52</v>
      </c>
      <c r="H114" s="5" t="s">
        <v>347</v>
      </c>
      <c r="I114" s="7" t="s">
        <v>34</v>
      </c>
      <c r="J114" s="8">
        <v>1</v>
      </c>
      <c r="K114" s="8">
        <v>410</v>
      </c>
      <c r="L114" s="8">
        <v>2023</v>
      </c>
      <c r="M114" s="7" t="s">
        <v>849</v>
      </c>
      <c r="N114" s="7" t="s">
        <v>35</v>
      </c>
      <c r="O114" s="7" t="s">
        <v>41</v>
      </c>
      <c r="P114" s="5" t="s">
        <v>37</v>
      </c>
      <c r="Q114" s="7" t="s">
        <v>38</v>
      </c>
      <c r="R114" s="9" t="s">
        <v>367</v>
      </c>
      <c r="S114" s="10"/>
      <c r="T114" s="5"/>
      <c r="U114" s="1" t="str">
        <f>HYPERLINK("https://media.infra-m.ru/1969/1969537/cover/1969537.jpg", "Обложка")</f>
        <v>Обложка</v>
      </c>
      <c r="V114" s="1" t="str">
        <f>HYPERLINK("https://znanium.ru/catalog/product/1969537", "Ознакомиться")</f>
        <v>Ознакомиться</v>
      </c>
      <c r="W114" s="7" t="s">
        <v>316</v>
      </c>
      <c r="X114" s="5"/>
      <c r="Y114" s="5"/>
      <c r="Z114" s="5"/>
      <c r="AA114" s="5" t="s">
        <v>124</v>
      </c>
    </row>
    <row r="115" spans="1:27" s="11" customFormat="1" ht="44.1" customHeight="1" x14ac:dyDescent="0.2">
      <c r="A115" s="26">
        <v>0</v>
      </c>
      <c r="B115" s="5" t="s">
        <v>850</v>
      </c>
      <c r="C115" s="6">
        <v>1680</v>
      </c>
      <c r="D115" s="7" t="s">
        <v>851</v>
      </c>
      <c r="E115" s="7" t="s">
        <v>852</v>
      </c>
      <c r="F115" s="7" t="s">
        <v>853</v>
      </c>
      <c r="G115" s="5" t="s">
        <v>52</v>
      </c>
      <c r="H115" s="5" t="s">
        <v>33</v>
      </c>
      <c r="I115" s="7" t="s">
        <v>366</v>
      </c>
      <c r="J115" s="8">
        <v>1</v>
      </c>
      <c r="K115" s="8">
        <v>431</v>
      </c>
      <c r="L115" s="8">
        <v>2022</v>
      </c>
      <c r="M115" s="7" t="s">
        <v>854</v>
      </c>
      <c r="N115" s="7" t="s">
        <v>35</v>
      </c>
      <c r="O115" s="7" t="s">
        <v>41</v>
      </c>
      <c r="P115" s="5" t="s">
        <v>37</v>
      </c>
      <c r="Q115" s="7" t="s">
        <v>193</v>
      </c>
      <c r="R115" s="9" t="s">
        <v>649</v>
      </c>
      <c r="S115" s="10"/>
      <c r="T115" s="5"/>
      <c r="U115" s="1" t="str">
        <f>HYPERLINK("https://media.infra-m.ru/1860/1860850/cover/1860850.jpg", "Обложка")</f>
        <v>Обложка</v>
      </c>
      <c r="V115" s="1" t="str">
        <f>HYPERLINK("https://znanium.ru/catalog/product/1860850", "Ознакомиться")</f>
        <v>Ознакомиться</v>
      </c>
      <c r="W115" s="7" t="s">
        <v>98</v>
      </c>
      <c r="X115" s="5"/>
      <c r="Y115" s="5"/>
      <c r="Z115" s="5"/>
      <c r="AA115" s="5" t="s">
        <v>116</v>
      </c>
    </row>
    <row r="116" spans="1:27" s="11" customFormat="1" ht="42" customHeight="1" x14ac:dyDescent="0.2">
      <c r="A116" s="26">
        <v>0</v>
      </c>
      <c r="B116" s="5" t="s">
        <v>855</v>
      </c>
      <c r="C116" s="6">
        <v>1490</v>
      </c>
      <c r="D116" s="7" t="s">
        <v>856</v>
      </c>
      <c r="E116" s="7" t="s">
        <v>857</v>
      </c>
      <c r="F116" s="7" t="s">
        <v>858</v>
      </c>
      <c r="G116" s="5" t="s">
        <v>32</v>
      </c>
      <c r="H116" s="5" t="s">
        <v>33</v>
      </c>
      <c r="I116" s="7" t="s">
        <v>34</v>
      </c>
      <c r="J116" s="8">
        <v>1</v>
      </c>
      <c r="K116" s="8">
        <v>331</v>
      </c>
      <c r="L116" s="8">
        <v>2023</v>
      </c>
      <c r="M116" s="7" t="s">
        <v>859</v>
      </c>
      <c r="N116" s="7" t="s">
        <v>35</v>
      </c>
      <c r="O116" s="7" t="s">
        <v>36</v>
      </c>
      <c r="P116" s="5" t="s">
        <v>37</v>
      </c>
      <c r="Q116" s="7" t="s">
        <v>38</v>
      </c>
      <c r="R116" s="9" t="s">
        <v>502</v>
      </c>
      <c r="S116" s="10"/>
      <c r="T116" s="5"/>
      <c r="U116" s="1" t="str">
        <f>HYPERLINK("https://media.infra-m.ru/1910/1910553/cover/1910553.jpg", "Обложка")</f>
        <v>Обложка</v>
      </c>
      <c r="V116" s="1" t="str">
        <f>HYPERLINK("https://znanium.ru/catalog/product/1910553", "Ознакомиться")</f>
        <v>Ознакомиться</v>
      </c>
      <c r="W116" s="7" t="s">
        <v>572</v>
      </c>
      <c r="X116" s="5"/>
      <c r="Y116" s="5"/>
      <c r="Z116" s="5"/>
      <c r="AA116" s="5" t="s">
        <v>101</v>
      </c>
    </row>
    <row r="117" spans="1:27" s="11" customFormat="1" ht="51.95" customHeight="1" x14ac:dyDescent="0.2">
      <c r="A117" s="26">
        <v>0</v>
      </c>
      <c r="B117" s="5" t="s">
        <v>860</v>
      </c>
      <c r="C117" s="6">
        <v>1510</v>
      </c>
      <c r="D117" s="7" t="s">
        <v>861</v>
      </c>
      <c r="E117" s="7" t="s">
        <v>862</v>
      </c>
      <c r="F117" s="7" t="s">
        <v>171</v>
      </c>
      <c r="G117" s="5" t="s">
        <v>32</v>
      </c>
      <c r="H117" s="5" t="s">
        <v>33</v>
      </c>
      <c r="I117" s="7" t="s">
        <v>34</v>
      </c>
      <c r="J117" s="8">
        <v>1</v>
      </c>
      <c r="K117" s="8">
        <v>327</v>
      </c>
      <c r="L117" s="8">
        <v>2024</v>
      </c>
      <c r="M117" s="7" t="s">
        <v>863</v>
      </c>
      <c r="N117" s="7" t="s">
        <v>35</v>
      </c>
      <c r="O117" s="7" t="s">
        <v>41</v>
      </c>
      <c r="P117" s="5" t="s">
        <v>37</v>
      </c>
      <c r="Q117" s="7" t="s">
        <v>38</v>
      </c>
      <c r="R117" s="9" t="s">
        <v>864</v>
      </c>
      <c r="S117" s="10"/>
      <c r="T117" s="5"/>
      <c r="U117" s="1" t="str">
        <f>HYPERLINK("https://media.infra-m.ru/2113/2113313/cover/2113313.jpg", "Обложка")</f>
        <v>Обложка</v>
      </c>
      <c r="V117" s="1" t="str">
        <f>HYPERLINK("https://znanium.ru/catalog/product/2113313", "Ознакомиться")</f>
        <v>Ознакомиться</v>
      </c>
      <c r="W117" s="7" t="s">
        <v>170</v>
      </c>
      <c r="X117" s="5"/>
      <c r="Y117" s="5"/>
      <c r="Z117" s="5"/>
      <c r="AA117" s="5" t="s">
        <v>101</v>
      </c>
    </row>
    <row r="118" spans="1:27" s="11" customFormat="1" ht="51.95" customHeight="1" x14ac:dyDescent="0.2">
      <c r="A118" s="26">
        <v>0</v>
      </c>
      <c r="B118" s="5" t="s">
        <v>865</v>
      </c>
      <c r="C118" s="12">
        <v>630</v>
      </c>
      <c r="D118" s="7" t="s">
        <v>866</v>
      </c>
      <c r="E118" s="7" t="s">
        <v>867</v>
      </c>
      <c r="F118" s="7" t="s">
        <v>868</v>
      </c>
      <c r="G118" s="5" t="s">
        <v>32</v>
      </c>
      <c r="H118" s="5" t="s">
        <v>33</v>
      </c>
      <c r="I118" s="7" t="s">
        <v>117</v>
      </c>
      <c r="J118" s="8">
        <v>1</v>
      </c>
      <c r="K118" s="8">
        <v>136</v>
      </c>
      <c r="L118" s="8">
        <v>2024</v>
      </c>
      <c r="M118" s="7" t="s">
        <v>869</v>
      </c>
      <c r="N118" s="7" t="s">
        <v>44</v>
      </c>
      <c r="O118" s="7" t="s">
        <v>615</v>
      </c>
      <c r="P118" s="5" t="s">
        <v>37</v>
      </c>
      <c r="Q118" s="7" t="s">
        <v>38</v>
      </c>
      <c r="R118" s="9" t="s">
        <v>870</v>
      </c>
      <c r="S118" s="10"/>
      <c r="T118" s="5"/>
      <c r="U118" s="1" t="str">
        <f>HYPERLINK("https://media.infra-m.ru/2117/2117633/cover/2117633.jpg", "Обложка")</f>
        <v>Обложка</v>
      </c>
      <c r="V118" s="13"/>
      <c r="W118" s="7" t="s">
        <v>118</v>
      </c>
      <c r="X118" s="5"/>
      <c r="Y118" s="5"/>
      <c r="Z118" s="5"/>
      <c r="AA118" s="5" t="s">
        <v>42</v>
      </c>
    </row>
    <row r="119" spans="1:27" s="11" customFormat="1" ht="44.1" customHeight="1" x14ac:dyDescent="0.2">
      <c r="A119" s="26">
        <v>0</v>
      </c>
      <c r="B119" s="5" t="s">
        <v>871</v>
      </c>
      <c r="C119" s="12">
        <v>914</v>
      </c>
      <c r="D119" s="7" t="s">
        <v>872</v>
      </c>
      <c r="E119" s="7" t="s">
        <v>873</v>
      </c>
      <c r="F119" s="7" t="s">
        <v>690</v>
      </c>
      <c r="G119" s="5" t="s">
        <v>32</v>
      </c>
      <c r="H119" s="5" t="s">
        <v>123</v>
      </c>
      <c r="I119" s="7" t="s">
        <v>34</v>
      </c>
      <c r="J119" s="8">
        <v>1</v>
      </c>
      <c r="K119" s="8">
        <v>202</v>
      </c>
      <c r="L119" s="8">
        <v>2023</v>
      </c>
      <c r="M119" s="7" t="s">
        <v>874</v>
      </c>
      <c r="N119" s="7" t="s">
        <v>44</v>
      </c>
      <c r="O119" s="7" t="s">
        <v>45</v>
      </c>
      <c r="P119" s="5" t="s">
        <v>37</v>
      </c>
      <c r="Q119" s="7" t="s">
        <v>38</v>
      </c>
      <c r="R119" s="9" t="s">
        <v>875</v>
      </c>
      <c r="S119" s="10"/>
      <c r="T119" s="5"/>
      <c r="U119" s="1" t="str">
        <f>HYPERLINK("https://media.infra-m.ru/2034/2034552/cover/2034552.jpg", "Обложка")</f>
        <v>Обложка</v>
      </c>
      <c r="V119" s="1" t="str">
        <f>HYPERLINK("https://znanium.ru/catalog/product/1902650", "Ознакомиться")</f>
        <v>Ознакомиться</v>
      </c>
      <c r="W119" s="7" t="s">
        <v>250</v>
      </c>
      <c r="X119" s="5"/>
      <c r="Y119" s="5"/>
      <c r="Z119" s="5"/>
      <c r="AA119" s="5" t="s">
        <v>122</v>
      </c>
    </row>
    <row r="120" spans="1:27" s="11" customFormat="1" ht="42" customHeight="1" x14ac:dyDescent="0.2">
      <c r="A120" s="26">
        <v>0</v>
      </c>
      <c r="B120" s="5" t="s">
        <v>876</v>
      </c>
      <c r="C120" s="6">
        <v>1140</v>
      </c>
      <c r="D120" s="7" t="s">
        <v>877</v>
      </c>
      <c r="E120" s="7" t="s">
        <v>878</v>
      </c>
      <c r="F120" s="7" t="s">
        <v>253</v>
      </c>
      <c r="G120" s="5" t="s">
        <v>52</v>
      </c>
      <c r="H120" s="5" t="s">
        <v>33</v>
      </c>
      <c r="I120" s="7" t="s">
        <v>34</v>
      </c>
      <c r="J120" s="8">
        <v>1</v>
      </c>
      <c r="K120" s="8">
        <v>247</v>
      </c>
      <c r="L120" s="8">
        <v>2023</v>
      </c>
      <c r="M120" s="7" t="s">
        <v>879</v>
      </c>
      <c r="N120" s="7" t="s">
        <v>44</v>
      </c>
      <c r="O120" s="7" t="s">
        <v>45</v>
      </c>
      <c r="P120" s="5" t="s">
        <v>37</v>
      </c>
      <c r="Q120" s="7" t="s">
        <v>38</v>
      </c>
      <c r="R120" s="9" t="s">
        <v>880</v>
      </c>
      <c r="S120" s="10"/>
      <c r="T120" s="5"/>
      <c r="U120" s="1" t="str">
        <f>HYPERLINK("https://media.infra-m.ru/2110/2110071/cover/2110071.jpg", "Обложка")</f>
        <v>Обложка</v>
      </c>
      <c r="V120" s="1" t="str">
        <f>HYPERLINK("https://znanium.ru/catalog/product/2110071", "Ознакомиться")</f>
        <v>Ознакомиться</v>
      </c>
      <c r="W120" s="7" t="s">
        <v>254</v>
      </c>
      <c r="X120" s="5"/>
      <c r="Y120" s="5"/>
      <c r="Z120" s="5"/>
      <c r="AA120" s="5" t="s">
        <v>47</v>
      </c>
    </row>
    <row r="121" spans="1:27" s="11" customFormat="1" ht="44.1" customHeight="1" x14ac:dyDescent="0.2">
      <c r="A121" s="26">
        <v>0</v>
      </c>
      <c r="B121" s="5" t="s">
        <v>882</v>
      </c>
      <c r="C121" s="12">
        <v>950</v>
      </c>
      <c r="D121" s="7" t="s">
        <v>883</v>
      </c>
      <c r="E121" s="7" t="s">
        <v>884</v>
      </c>
      <c r="F121" s="7" t="s">
        <v>885</v>
      </c>
      <c r="G121" s="5" t="s">
        <v>32</v>
      </c>
      <c r="H121" s="5" t="s">
        <v>33</v>
      </c>
      <c r="I121" s="7" t="s">
        <v>34</v>
      </c>
      <c r="J121" s="8">
        <v>1</v>
      </c>
      <c r="K121" s="8">
        <v>210</v>
      </c>
      <c r="L121" s="8">
        <v>2023</v>
      </c>
      <c r="M121" s="7" t="s">
        <v>886</v>
      </c>
      <c r="N121" s="7" t="s">
        <v>44</v>
      </c>
      <c r="O121" s="7" t="s">
        <v>73</v>
      </c>
      <c r="P121" s="5" t="s">
        <v>37</v>
      </c>
      <c r="Q121" s="7" t="s">
        <v>38</v>
      </c>
      <c r="R121" s="9" t="s">
        <v>887</v>
      </c>
      <c r="S121" s="10"/>
      <c r="T121" s="5"/>
      <c r="U121" s="1" t="str">
        <f>HYPERLINK("https://media.infra-m.ru/1912/1912413/cover/1912413.jpg", "Обложка")</f>
        <v>Обложка</v>
      </c>
      <c r="V121" s="1" t="str">
        <f>HYPERLINK("https://znanium.ru/catalog/product/1912413", "Ознакомиться")</f>
        <v>Ознакомиться</v>
      </c>
      <c r="W121" s="7" t="s">
        <v>263</v>
      </c>
      <c r="X121" s="5"/>
      <c r="Y121" s="5"/>
      <c r="Z121" s="5"/>
      <c r="AA121" s="5" t="s">
        <v>101</v>
      </c>
    </row>
    <row r="122" spans="1:27" s="11" customFormat="1" ht="51.95" customHeight="1" x14ac:dyDescent="0.2">
      <c r="A122" s="26">
        <v>0</v>
      </c>
      <c r="B122" s="5" t="s">
        <v>888</v>
      </c>
      <c r="C122" s="12">
        <v>990</v>
      </c>
      <c r="D122" s="7" t="s">
        <v>889</v>
      </c>
      <c r="E122" s="7" t="s">
        <v>890</v>
      </c>
      <c r="F122" s="7" t="s">
        <v>891</v>
      </c>
      <c r="G122" s="5" t="s">
        <v>32</v>
      </c>
      <c r="H122" s="5" t="s">
        <v>33</v>
      </c>
      <c r="I122" s="7" t="s">
        <v>34</v>
      </c>
      <c r="J122" s="8">
        <v>1</v>
      </c>
      <c r="K122" s="8">
        <v>214</v>
      </c>
      <c r="L122" s="8">
        <v>2024</v>
      </c>
      <c r="M122" s="7" t="s">
        <v>892</v>
      </c>
      <c r="N122" s="7" t="s">
        <v>35</v>
      </c>
      <c r="O122" s="7" t="s">
        <v>36</v>
      </c>
      <c r="P122" s="5" t="s">
        <v>37</v>
      </c>
      <c r="Q122" s="7" t="s">
        <v>38</v>
      </c>
      <c r="R122" s="9" t="s">
        <v>893</v>
      </c>
      <c r="S122" s="10"/>
      <c r="T122" s="5"/>
      <c r="U122" s="1" t="str">
        <f>HYPERLINK("https://media.infra-m.ru/2119/2119941/cover/2119941.jpg", "Обложка")</f>
        <v>Обложка</v>
      </c>
      <c r="V122" s="1" t="str">
        <f>HYPERLINK("https://znanium.ru/catalog/product/2119941", "Ознакомиться")</f>
        <v>Ознакомиться</v>
      </c>
      <c r="W122" s="7" t="s">
        <v>102</v>
      </c>
      <c r="X122" s="5"/>
      <c r="Y122" s="5"/>
      <c r="Z122" s="5"/>
      <c r="AA122" s="5" t="s">
        <v>116</v>
      </c>
    </row>
    <row r="123" spans="1:27" s="11" customFormat="1" ht="51.95" customHeight="1" x14ac:dyDescent="0.2">
      <c r="A123" s="26">
        <v>0</v>
      </c>
      <c r="B123" s="5" t="s">
        <v>894</v>
      </c>
      <c r="C123" s="6">
        <v>2100</v>
      </c>
      <c r="D123" s="7" t="s">
        <v>895</v>
      </c>
      <c r="E123" s="7" t="s">
        <v>896</v>
      </c>
      <c r="F123" s="7" t="s">
        <v>897</v>
      </c>
      <c r="G123" s="5" t="s">
        <v>52</v>
      </c>
      <c r="H123" s="5" t="s">
        <v>33</v>
      </c>
      <c r="I123" s="7" t="s">
        <v>34</v>
      </c>
      <c r="J123" s="8">
        <v>1</v>
      </c>
      <c r="K123" s="8">
        <v>540</v>
      </c>
      <c r="L123" s="8">
        <v>2022</v>
      </c>
      <c r="M123" s="7" t="s">
        <v>898</v>
      </c>
      <c r="N123" s="7" t="s">
        <v>35</v>
      </c>
      <c r="O123" s="7" t="s">
        <v>443</v>
      </c>
      <c r="P123" s="5" t="s">
        <v>37</v>
      </c>
      <c r="Q123" s="7" t="s">
        <v>38</v>
      </c>
      <c r="R123" s="9" t="s">
        <v>899</v>
      </c>
      <c r="S123" s="10"/>
      <c r="T123" s="5"/>
      <c r="U123" s="1" t="str">
        <f>HYPERLINK("https://media.infra-m.ru/1876/1876688/cover/1876688.jpg", "Обложка")</f>
        <v>Обложка</v>
      </c>
      <c r="V123" s="1" t="str">
        <f>HYPERLINK("https://znanium.ru/catalog/product/1876688", "Ознакомиться")</f>
        <v>Ознакомиться</v>
      </c>
      <c r="W123" s="7" t="s">
        <v>900</v>
      </c>
      <c r="X123" s="5"/>
      <c r="Y123" s="5"/>
      <c r="Z123" s="5"/>
      <c r="AA123" s="5" t="s">
        <v>42</v>
      </c>
    </row>
    <row r="124" spans="1:27" s="11" customFormat="1" ht="44.1" customHeight="1" x14ac:dyDescent="0.2">
      <c r="A124" s="26">
        <v>0</v>
      </c>
      <c r="B124" s="5" t="s">
        <v>901</v>
      </c>
      <c r="C124" s="6">
        <v>1070</v>
      </c>
      <c r="D124" s="7" t="s">
        <v>902</v>
      </c>
      <c r="E124" s="7" t="s">
        <v>903</v>
      </c>
      <c r="F124" s="7" t="s">
        <v>904</v>
      </c>
      <c r="G124" s="5" t="s">
        <v>32</v>
      </c>
      <c r="H124" s="5" t="s">
        <v>33</v>
      </c>
      <c r="I124" s="7" t="s">
        <v>34</v>
      </c>
      <c r="J124" s="8">
        <v>1</v>
      </c>
      <c r="K124" s="8">
        <v>231</v>
      </c>
      <c r="L124" s="8">
        <v>2024</v>
      </c>
      <c r="M124" s="7" t="s">
        <v>905</v>
      </c>
      <c r="N124" s="7" t="s">
        <v>110</v>
      </c>
      <c r="O124" s="7" t="s">
        <v>111</v>
      </c>
      <c r="P124" s="5" t="s">
        <v>37</v>
      </c>
      <c r="Q124" s="7" t="s">
        <v>38</v>
      </c>
      <c r="R124" s="9" t="s">
        <v>906</v>
      </c>
      <c r="S124" s="10"/>
      <c r="T124" s="5"/>
      <c r="U124" s="1" t="str">
        <f>HYPERLINK("https://media.infra-m.ru/2074/2074383/cover/2074383.jpg", "Обложка")</f>
        <v>Обложка</v>
      </c>
      <c r="V124" s="1" t="str">
        <f>HYPERLINK("https://znanium.ru/catalog/product/2074383", "Ознакомиться")</f>
        <v>Ознакомиться</v>
      </c>
      <c r="W124" s="7" t="s">
        <v>907</v>
      </c>
      <c r="X124" s="5"/>
      <c r="Y124" s="5"/>
      <c r="Z124" s="5"/>
      <c r="AA124" s="5" t="s">
        <v>67</v>
      </c>
    </row>
    <row r="125" spans="1:27" s="11" customFormat="1" ht="51.95" customHeight="1" x14ac:dyDescent="0.2">
      <c r="A125" s="26">
        <v>0</v>
      </c>
      <c r="B125" s="5" t="s">
        <v>908</v>
      </c>
      <c r="C125" s="6">
        <v>1080</v>
      </c>
      <c r="D125" s="7" t="s">
        <v>909</v>
      </c>
      <c r="E125" s="7" t="s">
        <v>910</v>
      </c>
      <c r="F125" s="7" t="s">
        <v>911</v>
      </c>
      <c r="G125" s="5" t="s">
        <v>32</v>
      </c>
      <c r="H125" s="5" t="s">
        <v>33</v>
      </c>
      <c r="I125" s="7" t="s">
        <v>34</v>
      </c>
      <c r="J125" s="8">
        <v>1</v>
      </c>
      <c r="K125" s="8">
        <v>227</v>
      </c>
      <c r="L125" s="8">
        <v>2024</v>
      </c>
      <c r="M125" s="7" t="s">
        <v>912</v>
      </c>
      <c r="N125" s="7" t="s">
        <v>35</v>
      </c>
      <c r="O125" s="7" t="s">
        <v>180</v>
      </c>
      <c r="P125" s="5" t="s">
        <v>37</v>
      </c>
      <c r="Q125" s="7" t="s">
        <v>38</v>
      </c>
      <c r="R125" s="9" t="s">
        <v>913</v>
      </c>
      <c r="S125" s="10"/>
      <c r="T125" s="5"/>
      <c r="U125" s="1" t="str">
        <f>HYPERLINK("https://media.infra-m.ru/2117/2117176/cover/2117176.jpg", "Обложка")</f>
        <v>Обложка</v>
      </c>
      <c r="V125" s="1" t="str">
        <f>HYPERLINK("https://znanium.ru/catalog/product/2117176", "Ознакомиться")</f>
        <v>Ознакомиться</v>
      </c>
      <c r="W125" s="7" t="s">
        <v>914</v>
      </c>
      <c r="X125" s="5"/>
      <c r="Y125" s="5"/>
      <c r="Z125" s="5"/>
      <c r="AA125" s="5" t="s">
        <v>47</v>
      </c>
    </row>
    <row r="126" spans="1:27" s="11" customFormat="1" ht="42" customHeight="1" x14ac:dyDescent="0.2">
      <c r="A126" s="26">
        <v>0</v>
      </c>
      <c r="B126" s="5" t="s">
        <v>915</v>
      </c>
      <c r="C126" s="12">
        <v>910</v>
      </c>
      <c r="D126" s="7" t="s">
        <v>916</v>
      </c>
      <c r="E126" s="7" t="s">
        <v>917</v>
      </c>
      <c r="F126" s="7" t="s">
        <v>918</v>
      </c>
      <c r="G126" s="5" t="s">
        <v>52</v>
      </c>
      <c r="H126" s="5" t="s">
        <v>33</v>
      </c>
      <c r="I126" s="7" t="s">
        <v>117</v>
      </c>
      <c r="J126" s="8">
        <v>1</v>
      </c>
      <c r="K126" s="8">
        <v>237</v>
      </c>
      <c r="L126" s="8">
        <v>2021</v>
      </c>
      <c r="M126" s="7" t="s">
        <v>919</v>
      </c>
      <c r="N126" s="7" t="s">
        <v>44</v>
      </c>
      <c r="O126" s="7" t="s">
        <v>45</v>
      </c>
      <c r="P126" s="5" t="s">
        <v>37</v>
      </c>
      <c r="Q126" s="7" t="s">
        <v>38</v>
      </c>
      <c r="R126" s="9" t="s">
        <v>725</v>
      </c>
      <c r="S126" s="10"/>
      <c r="T126" s="5"/>
      <c r="U126" s="1" t="str">
        <f>HYPERLINK("https://media.infra-m.ru/1403/1403222/cover/1403222.jpg", "Обложка")</f>
        <v>Обложка</v>
      </c>
      <c r="V126" s="13"/>
      <c r="W126" s="7" t="s">
        <v>306</v>
      </c>
      <c r="X126" s="5"/>
      <c r="Y126" s="5"/>
      <c r="Z126" s="5"/>
      <c r="AA126" s="5" t="s">
        <v>42</v>
      </c>
    </row>
    <row r="127" spans="1:27" s="11" customFormat="1" ht="51.95" customHeight="1" x14ac:dyDescent="0.2">
      <c r="A127" s="26">
        <v>0</v>
      </c>
      <c r="B127" s="5" t="s">
        <v>921</v>
      </c>
      <c r="C127" s="12">
        <v>694.4</v>
      </c>
      <c r="D127" s="7" t="s">
        <v>922</v>
      </c>
      <c r="E127" s="7" t="s">
        <v>923</v>
      </c>
      <c r="F127" s="7" t="s">
        <v>296</v>
      </c>
      <c r="G127" s="5" t="s">
        <v>32</v>
      </c>
      <c r="H127" s="5" t="s">
        <v>33</v>
      </c>
      <c r="I127" s="7" t="s">
        <v>93</v>
      </c>
      <c r="J127" s="8">
        <v>1</v>
      </c>
      <c r="K127" s="8">
        <v>173</v>
      </c>
      <c r="L127" s="8">
        <v>2020</v>
      </c>
      <c r="M127" s="7" t="s">
        <v>924</v>
      </c>
      <c r="N127" s="7" t="s">
        <v>35</v>
      </c>
      <c r="O127" s="7" t="s">
        <v>36</v>
      </c>
      <c r="P127" s="5" t="s">
        <v>37</v>
      </c>
      <c r="Q127" s="7" t="s">
        <v>434</v>
      </c>
      <c r="R127" s="9" t="s">
        <v>522</v>
      </c>
      <c r="S127" s="10"/>
      <c r="T127" s="5"/>
      <c r="U127" s="1" t="str">
        <f>HYPERLINK("https://media.infra-m.ru/2081/2081775/cover/2081775.jpg", "Обложка")</f>
        <v>Обложка</v>
      </c>
      <c r="V127" s="1" t="str">
        <f>HYPERLINK("https://znanium.ru/catalog/product/1896434", "Ознакомиться")</f>
        <v>Ознакомиться</v>
      </c>
      <c r="W127" s="7" t="s">
        <v>96</v>
      </c>
      <c r="X127" s="5"/>
      <c r="Y127" s="5"/>
      <c r="Z127" s="5"/>
      <c r="AA127" s="5" t="s">
        <v>88</v>
      </c>
    </row>
    <row r="128" spans="1:27" s="11" customFormat="1" ht="44.1" customHeight="1" x14ac:dyDescent="0.2">
      <c r="A128" s="26">
        <v>0</v>
      </c>
      <c r="B128" s="5" t="s">
        <v>925</v>
      </c>
      <c r="C128" s="12">
        <v>584.9</v>
      </c>
      <c r="D128" s="7" t="s">
        <v>926</v>
      </c>
      <c r="E128" s="7" t="s">
        <v>927</v>
      </c>
      <c r="F128" s="7" t="s">
        <v>928</v>
      </c>
      <c r="G128" s="5" t="s">
        <v>32</v>
      </c>
      <c r="H128" s="5" t="s">
        <v>33</v>
      </c>
      <c r="I128" s="7" t="s">
        <v>34</v>
      </c>
      <c r="J128" s="8">
        <v>1</v>
      </c>
      <c r="K128" s="8">
        <v>167</v>
      </c>
      <c r="L128" s="8">
        <v>2020</v>
      </c>
      <c r="M128" s="7" t="s">
        <v>929</v>
      </c>
      <c r="N128" s="7" t="s">
        <v>35</v>
      </c>
      <c r="O128" s="7" t="s">
        <v>41</v>
      </c>
      <c r="P128" s="5" t="s">
        <v>37</v>
      </c>
      <c r="Q128" s="7" t="s">
        <v>38</v>
      </c>
      <c r="R128" s="9" t="s">
        <v>881</v>
      </c>
      <c r="S128" s="10"/>
      <c r="T128" s="5"/>
      <c r="U128" s="1" t="str">
        <f>HYPERLINK("https://media.infra-m.ru/1081/1081390/cover/1081390.jpg", "Обложка")</f>
        <v>Обложка</v>
      </c>
      <c r="V128" s="1" t="str">
        <f>HYPERLINK("https://znanium.ru/catalog/product/935554", "Ознакомиться")</f>
        <v>Ознакомиться</v>
      </c>
      <c r="W128" s="7" t="s">
        <v>129</v>
      </c>
      <c r="X128" s="5"/>
      <c r="Y128" s="5"/>
      <c r="Z128" s="5"/>
      <c r="AA128" s="5" t="s">
        <v>122</v>
      </c>
    </row>
    <row r="129" spans="1:27" s="11" customFormat="1" ht="51.95" customHeight="1" x14ac:dyDescent="0.2">
      <c r="A129" s="26">
        <v>0</v>
      </c>
      <c r="B129" s="5" t="s">
        <v>930</v>
      </c>
      <c r="C129" s="6">
        <v>1470</v>
      </c>
      <c r="D129" s="7" t="s">
        <v>931</v>
      </c>
      <c r="E129" s="7" t="s">
        <v>932</v>
      </c>
      <c r="F129" s="7" t="s">
        <v>933</v>
      </c>
      <c r="G129" s="5" t="s">
        <v>32</v>
      </c>
      <c r="H129" s="5" t="s">
        <v>33</v>
      </c>
      <c r="I129" s="7" t="s">
        <v>34</v>
      </c>
      <c r="J129" s="8">
        <v>1</v>
      </c>
      <c r="K129" s="8">
        <v>320</v>
      </c>
      <c r="L129" s="8">
        <v>2024</v>
      </c>
      <c r="M129" s="7" t="s">
        <v>934</v>
      </c>
      <c r="N129" s="7" t="s">
        <v>44</v>
      </c>
      <c r="O129" s="7" t="s">
        <v>615</v>
      </c>
      <c r="P129" s="5" t="s">
        <v>37</v>
      </c>
      <c r="Q129" s="7" t="s">
        <v>38</v>
      </c>
      <c r="R129" s="9" t="s">
        <v>935</v>
      </c>
      <c r="S129" s="10"/>
      <c r="T129" s="5"/>
      <c r="U129" s="1" t="str">
        <f>HYPERLINK("https://media.infra-m.ru/2087/2087324/cover/2087324.jpg", "Обложка")</f>
        <v>Обложка</v>
      </c>
      <c r="V129" s="1" t="str">
        <f>HYPERLINK("https://znanium.ru/catalog/product/2087324", "Ознакомиться")</f>
        <v>Ознакомиться</v>
      </c>
      <c r="W129" s="7" t="s">
        <v>936</v>
      </c>
      <c r="X129" s="5"/>
      <c r="Y129" s="5"/>
      <c r="Z129" s="5"/>
      <c r="AA129" s="5" t="s">
        <v>88</v>
      </c>
    </row>
    <row r="130" spans="1:27" s="11" customFormat="1" ht="51.95" customHeight="1" x14ac:dyDescent="0.2">
      <c r="A130" s="26">
        <v>0</v>
      </c>
      <c r="B130" s="5" t="s">
        <v>937</v>
      </c>
      <c r="C130" s="12">
        <v>690</v>
      </c>
      <c r="D130" s="7" t="s">
        <v>938</v>
      </c>
      <c r="E130" s="7" t="s">
        <v>939</v>
      </c>
      <c r="F130" s="7" t="s">
        <v>940</v>
      </c>
      <c r="G130" s="5" t="s">
        <v>32</v>
      </c>
      <c r="H130" s="5" t="s">
        <v>33</v>
      </c>
      <c r="I130" s="7" t="s">
        <v>34</v>
      </c>
      <c r="J130" s="8">
        <v>1</v>
      </c>
      <c r="K130" s="8">
        <v>153</v>
      </c>
      <c r="L130" s="8">
        <v>2022</v>
      </c>
      <c r="M130" s="7" t="s">
        <v>941</v>
      </c>
      <c r="N130" s="7" t="s">
        <v>107</v>
      </c>
      <c r="O130" s="7" t="s">
        <v>108</v>
      </c>
      <c r="P130" s="5" t="s">
        <v>37</v>
      </c>
      <c r="Q130" s="7" t="s">
        <v>38</v>
      </c>
      <c r="R130" s="9" t="s">
        <v>942</v>
      </c>
      <c r="S130" s="10"/>
      <c r="T130" s="5"/>
      <c r="U130" s="1" t="str">
        <f>HYPERLINK("https://media.infra-m.ru/1859/1859843/cover/1859843.jpg", "Обложка")</f>
        <v>Обложка</v>
      </c>
      <c r="V130" s="1" t="str">
        <f>HYPERLINK("https://znanium.ru/catalog/product/1859843", "Ознакомиться")</f>
        <v>Ознакомиться</v>
      </c>
      <c r="W130" s="7" t="s">
        <v>656</v>
      </c>
      <c r="X130" s="5"/>
      <c r="Y130" s="5"/>
      <c r="Z130" s="5"/>
      <c r="AA130" s="5" t="s">
        <v>76</v>
      </c>
    </row>
    <row r="131" spans="1:27" s="11" customFormat="1" ht="42" customHeight="1" x14ac:dyDescent="0.2">
      <c r="A131" s="26">
        <v>0</v>
      </c>
      <c r="B131" s="5" t="s">
        <v>943</v>
      </c>
      <c r="C131" s="6">
        <v>1670</v>
      </c>
      <c r="D131" s="7" t="s">
        <v>944</v>
      </c>
      <c r="E131" s="7" t="s">
        <v>945</v>
      </c>
      <c r="F131" s="7" t="s">
        <v>209</v>
      </c>
      <c r="G131" s="5" t="s">
        <v>78</v>
      </c>
      <c r="H131" s="5" t="s">
        <v>33</v>
      </c>
      <c r="I131" s="7" t="s">
        <v>34</v>
      </c>
      <c r="J131" s="8">
        <v>1</v>
      </c>
      <c r="K131" s="8">
        <v>369</v>
      </c>
      <c r="L131" s="8">
        <v>2023</v>
      </c>
      <c r="M131" s="7" t="s">
        <v>946</v>
      </c>
      <c r="N131" s="7" t="s">
        <v>107</v>
      </c>
      <c r="O131" s="7" t="s">
        <v>207</v>
      </c>
      <c r="P131" s="5" t="s">
        <v>37</v>
      </c>
      <c r="Q131" s="7" t="s">
        <v>38</v>
      </c>
      <c r="R131" s="9" t="s">
        <v>947</v>
      </c>
      <c r="S131" s="10"/>
      <c r="T131" s="5"/>
      <c r="U131" s="1" t="str">
        <f>HYPERLINK("https://media.infra-m.ru/1903/1903346/cover/1903346.jpg", "Обложка")</f>
        <v>Обложка</v>
      </c>
      <c r="V131" s="1" t="str">
        <f>HYPERLINK("https://znanium.ru/catalog/product/1903346", "Ознакомиться")</f>
        <v>Ознакомиться</v>
      </c>
      <c r="W131" s="7" t="s">
        <v>210</v>
      </c>
      <c r="X131" s="5" t="s">
        <v>455</v>
      </c>
      <c r="Y131" s="5"/>
      <c r="Z131" s="5"/>
      <c r="AA131" s="5" t="s">
        <v>75</v>
      </c>
    </row>
    <row r="132" spans="1:27" s="11" customFormat="1" ht="44.1" customHeight="1" x14ac:dyDescent="0.2">
      <c r="A132" s="26">
        <v>0</v>
      </c>
      <c r="B132" s="5" t="s">
        <v>948</v>
      </c>
      <c r="C132" s="12">
        <v>950</v>
      </c>
      <c r="D132" s="7" t="s">
        <v>949</v>
      </c>
      <c r="E132" s="7" t="s">
        <v>950</v>
      </c>
      <c r="F132" s="7" t="s">
        <v>951</v>
      </c>
      <c r="G132" s="5" t="s">
        <v>52</v>
      </c>
      <c r="H132" s="5" t="s">
        <v>33</v>
      </c>
      <c r="I132" s="7" t="s">
        <v>34</v>
      </c>
      <c r="J132" s="8">
        <v>1</v>
      </c>
      <c r="K132" s="8">
        <v>250</v>
      </c>
      <c r="L132" s="8">
        <v>2021</v>
      </c>
      <c r="M132" s="7" t="s">
        <v>952</v>
      </c>
      <c r="N132" s="7" t="s">
        <v>35</v>
      </c>
      <c r="O132" s="7" t="s">
        <v>41</v>
      </c>
      <c r="P132" s="5" t="s">
        <v>37</v>
      </c>
      <c r="Q132" s="7" t="s">
        <v>38</v>
      </c>
      <c r="R132" s="9" t="s">
        <v>881</v>
      </c>
      <c r="S132" s="10"/>
      <c r="T132" s="5"/>
      <c r="U132" s="1" t="str">
        <f>HYPERLINK("https://media.infra-m.ru/1680/1680616/cover/1680616.jpg", "Обложка")</f>
        <v>Обложка</v>
      </c>
      <c r="V132" s="1" t="str">
        <f>HYPERLINK("https://znanium.ru/catalog/product/1680616", "Ознакомиться")</f>
        <v>Ознакомиться</v>
      </c>
      <c r="W132" s="7" t="s">
        <v>109</v>
      </c>
      <c r="X132" s="5"/>
      <c r="Y132" s="5"/>
      <c r="Z132" s="5"/>
      <c r="AA132" s="5" t="s">
        <v>76</v>
      </c>
    </row>
    <row r="133" spans="1:27" s="11" customFormat="1" ht="42" customHeight="1" x14ac:dyDescent="0.2">
      <c r="A133" s="26">
        <v>0</v>
      </c>
      <c r="B133" s="5" t="s">
        <v>953</v>
      </c>
      <c r="C133" s="12">
        <v>800</v>
      </c>
      <c r="D133" s="7" t="s">
        <v>954</v>
      </c>
      <c r="E133" s="7" t="s">
        <v>955</v>
      </c>
      <c r="F133" s="7" t="s">
        <v>956</v>
      </c>
      <c r="G133" s="5" t="s">
        <v>32</v>
      </c>
      <c r="H133" s="5" t="s">
        <v>33</v>
      </c>
      <c r="I133" s="7" t="s">
        <v>34</v>
      </c>
      <c r="J133" s="8">
        <v>1</v>
      </c>
      <c r="K133" s="8">
        <v>171</v>
      </c>
      <c r="L133" s="8">
        <v>2023</v>
      </c>
      <c r="M133" s="7" t="s">
        <v>957</v>
      </c>
      <c r="N133" s="7" t="s">
        <v>35</v>
      </c>
      <c r="O133" s="7" t="s">
        <v>41</v>
      </c>
      <c r="P133" s="5" t="s">
        <v>37</v>
      </c>
      <c r="Q133" s="7" t="s">
        <v>38</v>
      </c>
      <c r="R133" s="9" t="s">
        <v>958</v>
      </c>
      <c r="S133" s="10"/>
      <c r="T133" s="5"/>
      <c r="U133" s="1" t="str">
        <f>HYPERLINK("https://media.infra-m.ru/1910/1910609/cover/1910609.jpg", "Обложка")</f>
        <v>Обложка</v>
      </c>
      <c r="V133" s="1" t="str">
        <f>HYPERLINK("https://znanium.ru/catalog/product/1910609", "Ознакомиться")</f>
        <v>Ознакомиться</v>
      </c>
      <c r="W133" s="7" t="s">
        <v>959</v>
      </c>
      <c r="X133" s="5" t="s">
        <v>383</v>
      </c>
      <c r="Y133" s="5"/>
      <c r="Z133" s="5"/>
      <c r="AA133" s="5" t="s">
        <v>75</v>
      </c>
    </row>
    <row r="134" spans="1:27" s="11" customFormat="1" ht="51.95" customHeight="1" x14ac:dyDescent="0.2">
      <c r="A134" s="26">
        <v>0</v>
      </c>
      <c r="B134" s="5" t="s">
        <v>960</v>
      </c>
      <c r="C134" s="12">
        <v>690</v>
      </c>
      <c r="D134" s="7" t="s">
        <v>961</v>
      </c>
      <c r="E134" s="7" t="s">
        <v>962</v>
      </c>
      <c r="F134" s="7" t="s">
        <v>963</v>
      </c>
      <c r="G134" s="5" t="s">
        <v>32</v>
      </c>
      <c r="H134" s="5" t="s">
        <v>33</v>
      </c>
      <c r="I134" s="7" t="s">
        <v>34</v>
      </c>
      <c r="J134" s="8">
        <v>1</v>
      </c>
      <c r="K134" s="8">
        <v>148</v>
      </c>
      <c r="L134" s="8">
        <v>2023</v>
      </c>
      <c r="M134" s="7" t="s">
        <v>964</v>
      </c>
      <c r="N134" s="7" t="s">
        <v>35</v>
      </c>
      <c r="O134" s="7" t="s">
        <v>180</v>
      </c>
      <c r="P134" s="5" t="s">
        <v>37</v>
      </c>
      <c r="Q134" s="7" t="s">
        <v>38</v>
      </c>
      <c r="R134" s="9" t="s">
        <v>965</v>
      </c>
      <c r="S134" s="10"/>
      <c r="T134" s="5"/>
      <c r="U134" s="1" t="str">
        <f>HYPERLINK("https://media.infra-m.ru/1868/1868937/cover/1868937.jpg", "Обложка")</f>
        <v>Обложка</v>
      </c>
      <c r="V134" s="1" t="str">
        <f>HYPERLINK("https://znanium.ru/catalog/product/1868937", "Ознакомиться")</f>
        <v>Ознакомиться</v>
      </c>
      <c r="W134" s="7" t="s">
        <v>168</v>
      </c>
      <c r="X134" s="5"/>
      <c r="Y134" s="5"/>
      <c r="Z134" s="5"/>
      <c r="AA134" s="5" t="s">
        <v>75</v>
      </c>
    </row>
    <row r="135" spans="1:27" s="11" customFormat="1" ht="51.95" customHeight="1" x14ac:dyDescent="0.2">
      <c r="A135" s="26">
        <v>0</v>
      </c>
      <c r="B135" s="5" t="s">
        <v>967</v>
      </c>
      <c r="C135" s="12">
        <v>920</v>
      </c>
      <c r="D135" s="7" t="s">
        <v>968</v>
      </c>
      <c r="E135" s="7" t="s">
        <v>969</v>
      </c>
      <c r="F135" s="7" t="s">
        <v>970</v>
      </c>
      <c r="G135" s="5" t="s">
        <v>32</v>
      </c>
      <c r="H135" s="5" t="s">
        <v>123</v>
      </c>
      <c r="I135" s="7" t="s">
        <v>34</v>
      </c>
      <c r="J135" s="8">
        <v>1</v>
      </c>
      <c r="K135" s="8">
        <v>204</v>
      </c>
      <c r="L135" s="8">
        <v>2023</v>
      </c>
      <c r="M135" s="7" t="s">
        <v>971</v>
      </c>
      <c r="N135" s="7" t="s">
        <v>44</v>
      </c>
      <c r="O135" s="7" t="s">
        <v>158</v>
      </c>
      <c r="P135" s="5" t="s">
        <v>37</v>
      </c>
      <c r="Q135" s="7" t="s">
        <v>38</v>
      </c>
      <c r="R135" s="9" t="s">
        <v>972</v>
      </c>
      <c r="S135" s="10"/>
      <c r="T135" s="5"/>
      <c r="U135" s="1" t="str">
        <f>HYPERLINK("https://media.infra-m.ru/1996/1996307/cover/1996307.jpg", "Обложка")</f>
        <v>Обложка</v>
      </c>
      <c r="V135" s="1" t="str">
        <f>HYPERLINK("https://znanium.ru/catalog/product/1996307", "Ознакомиться")</f>
        <v>Ознакомиться</v>
      </c>
      <c r="W135" s="7" t="s">
        <v>973</v>
      </c>
      <c r="X135" s="5"/>
      <c r="Y135" s="5"/>
      <c r="Z135" s="5"/>
      <c r="AA135" s="5" t="s">
        <v>185</v>
      </c>
    </row>
    <row r="136" spans="1:27" s="11" customFormat="1" ht="42" customHeight="1" x14ac:dyDescent="0.2">
      <c r="A136" s="26">
        <v>0</v>
      </c>
      <c r="B136" s="5" t="s">
        <v>974</v>
      </c>
      <c r="C136" s="12">
        <v>680</v>
      </c>
      <c r="D136" s="7" t="s">
        <v>975</v>
      </c>
      <c r="E136" s="7" t="s">
        <v>976</v>
      </c>
      <c r="F136" s="7" t="s">
        <v>977</v>
      </c>
      <c r="G136" s="5" t="s">
        <v>32</v>
      </c>
      <c r="H136" s="5" t="s">
        <v>33</v>
      </c>
      <c r="I136" s="7" t="s">
        <v>34</v>
      </c>
      <c r="J136" s="8">
        <v>1</v>
      </c>
      <c r="K136" s="8">
        <v>151</v>
      </c>
      <c r="L136" s="8">
        <v>2023</v>
      </c>
      <c r="M136" s="7" t="s">
        <v>978</v>
      </c>
      <c r="N136" s="7" t="s">
        <v>44</v>
      </c>
      <c r="O136" s="7" t="s">
        <v>45</v>
      </c>
      <c r="P136" s="5" t="s">
        <v>37</v>
      </c>
      <c r="Q136" s="7" t="s">
        <v>38</v>
      </c>
      <c r="R136" s="9" t="s">
        <v>979</v>
      </c>
      <c r="S136" s="10"/>
      <c r="T136" s="5"/>
      <c r="U136" s="1" t="str">
        <f>HYPERLINK("https://media.infra-m.ru/1892/1892278/cover/1892278.jpg", "Обложка")</f>
        <v>Обложка</v>
      </c>
      <c r="V136" s="1" t="str">
        <f>HYPERLINK("https://znanium.ru/catalog/product/1892278", "Ознакомиться")</f>
        <v>Ознакомиться</v>
      </c>
      <c r="W136" s="7" t="s">
        <v>920</v>
      </c>
      <c r="X136" s="5"/>
      <c r="Y136" s="5"/>
      <c r="Z136" s="5"/>
      <c r="AA136" s="5" t="s">
        <v>76</v>
      </c>
    </row>
    <row r="137" spans="1:27" s="11" customFormat="1" ht="51.95" customHeight="1" x14ac:dyDescent="0.2">
      <c r="A137" s="26">
        <v>0</v>
      </c>
      <c r="B137" s="5" t="s">
        <v>980</v>
      </c>
      <c r="C137" s="6">
        <v>1400</v>
      </c>
      <c r="D137" s="7" t="s">
        <v>981</v>
      </c>
      <c r="E137" s="7" t="s">
        <v>982</v>
      </c>
      <c r="F137" s="7" t="s">
        <v>983</v>
      </c>
      <c r="G137" s="5" t="s">
        <v>52</v>
      </c>
      <c r="H137" s="5" t="s">
        <v>123</v>
      </c>
      <c r="I137" s="7" t="s">
        <v>34</v>
      </c>
      <c r="J137" s="8">
        <v>1</v>
      </c>
      <c r="K137" s="8">
        <v>304</v>
      </c>
      <c r="L137" s="8">
        <v>2023</v>
      </c>
      <c r="M137" s="7" t="s">
        <v>984</v>
      </c>
      <c r="N137" s="7" t="s">
        <v>35</v>
      </c>
      <c r="O137" s="7" t="s">
        <v>41</v>
      </c>
      <c r="P137" s="5" t="s">
        <v>37</v>
      </c>
      <c r="Q137" s="7" t="s">
        <v>38</v>
      </c>
      <c r="R137" s="9" t="s">
        <v>985</v>
      </c>
      <c r="S137" s="10"/>
      <c r="T137" s="5"/>
      <c r="U137" s="1" t="str">
        <f>HYPERLINK("https://media.infra-m.ru/1979/1979153/cover/1979153.jpg", "Обложка")</f>
        <v>Обложка</v>
      </c>
      <c r="V137" s="13"/>
      <c r="W137" s="7" t="s">
        <v>250</v>
      </c>
      <c r="X137" s="5"/>
      <c r="Y137" s="5"/>
      <c r="Z137" s="5"/>
      <c r="AA137" s="5" t="s">
        <v>307</v>
      </c>
    </row>
    <row r="138" spans="1:27" s="11" customFormat="1" ht="42" customHeight="1" x14ac:dyDescent="0.2">
      <c r="A138" s="26">
        <v>0</v>
      </c>
      <c r="B138" s="5" t="s">
        <v>986</v>
      </c>
      <c r="C138" s="6">
        <v>1200</v>
      </c>
      <c r="D138" s="7" t="s">
        <v>987</v>
      </c>
      <c r="E138" s="7" t="s">
        <v>988</v>
      </c>
      <c r="F138" s="7" t="s">
        <v>989</v>
      </c>
      <c r="G138" s="5" t="s">
        <v>52</v>
      </c>
      <c r="H138" s="5" t="s">
        <v>33</v>
      </c>
      <c r="I138" s="7" t="s">
        <v>117</v>
      </c>
      <c r="J138" s="8">
        <v>1</v>
      </c>
      <c r="K138" s="8">
        <v>259</v>
      </c>
      <c r="L138" s="8">
        <v>2024</v>
      </c>
      <c r="M138" s="7" t="s">
        <v>990</v>
      </c>
      <c r="N138" s="7" t="s">
        <v>44</v>
      </c>
      <c r="O138" s="7" t="s">
        <v>45</v>
      </c>
      <c r="P138" s="5" t="s">
        <v>37</v>
      </c>
      <c r="Q138" s="7" t="s">
        <v>38</v>
      </c>
      <c r="R138" s="9" t="s">
        <v>246</v>
      </c>
      <c r="S138" s="10"/>
      <c r="T138" s="5"/>
      <c r="U138" s="1" t="str">
        <f>HYPERLINK("https://media.infra-m.ru/2086/2086807/cover/2086807.jpg", "Обложка")</f>
        <v>Обложка</v>
      </c>
      <c r="V138" s="13"/>
      <c r="W138" s="7" t="s">
        <v>118</v>
      </c>
      <c r="X138" s="5"/>
      <c r="Y138" s="5"/>
      <c r="Z138" s="5"/>
      <c r="AA138" s="5" t="s">
        <v>42</v>
      </c>
    </row>
    <row r="139" spans="1:27" s="11" customFormat="1" ht="51.95" customHeight="1" x14ac:dyDescent="0.2">
      <c r="A139" s="26">
        <v>0</v>
      </c>
      <c r="B139" s="5" t="s">
        <v>991</v>
      </c>
      <c r="C139" s="12">
        <v>530</v>
      </c>
      <c r="D139" s="7" t="s">
        <v>992</v>
      </c>
      <c r="E139" s="7" t="s">
        <v>993</v>
      </c>
      <c r="F139" s="7" t="s">
        <v>994</v>
      </c>
      <c r="G139" s="5" t="s">
        <v>32</v>
      </c>
      <c r="H139" s="5" t="s">
        <v>33</v>
      </c>
      <c r="I139" s="7" t="s">
        <v>34</v>
      </c>
      <c r="J139" s="8">
        <v>1</v>
      </c>
      <c r="K139" s="8">
        <v>112</v>
      </c>
      <c r="L139" s="8">
        <v>2023</v>
      </c>
      <c r="M139" s="7" t="s">
        <v>995</v>
      </c>
      <c r="N139" s="7" t="s">
        <v>44</v>
      </c>
      <c r="O139" s="7" t="s">
        <v>45</v>
      </c>
      <c r="P139" s="5" t="s">
        <v>37</v>
      </c>
      <c r="Q139" s="7" t="s">
        <v>38</v>
      </c>
      <c r="R139" s="9" t="s">
        <v>996</v>
      </c>
      <c r="S139" s="10"/>
      <c r="T139" s="5"/>
      <c r="U139" s="1" t="str">
        <f>HYPERLINK("https://media.infra-m.ru/2017/2017322/cover/2017322.jpg", "Обложка")</f>
        <v>Обложка</v>
      </c>
      <c r="V139" s="1" t="str">
        <f>HYPERLINK("https://znanium.ru/catalog/product/2017322", "Ознакомиться")</f>
        <v>Ознакомиться</v>
      </c>
      <c r="W139" s="7" t="s">
        <v>997</v>
      </c>
      <c r="X139" s="5"/>
      <c r="Y139" s="5"/>
      <c r="Z139" s="5"/>
      <c r="AA139" s="5" t="s">
        <v>42</v>
      </c>
    </row>
    <row r="140" spans="1:27" s="11" customFormat="1" ht="51.95" customHeight="1" x14ac:dyDescent="0.2">
      <c r="A140" s="26">
        <v>0</v>
      </c>
      <c r="B140" s="5" t="s">
        <v>998</v>
      </c>
      <c r="C140" s="12">
        <v>720</v>
      </c>
      <c r="D140" s="7" t="s">
        <v>999</v>
      </c>
      <c r="E140" s="7" t="s">
        <v>1000</v>
      </c>
      <c r="F140" s="7" t="s">
        <v>173</v>
      </c>
      <c r="G140" s="5" t="s">
        <v>32</v>
      </c>
      <c r="H140" s="5" t="s">
        <v>33</v>
      </c>
      <c r="I140" s="7" t="s">
        <v>34</v>
      </c>
      <c r="J140" s="8">
        <v>1</v>
      </c>
      <c r="K140" s="8">
        <v>184</v>
      </c>
      <c r="L140" s="8">
        <v>2022</v>
      </c>
      <c r="M140" s="7" t="s">
        <v>1001</v>
      </c>
      <c r="N140" s="7" t="s">
        <v>44</v>
      </c>
      <c r="O140" s="7" t="s">
        <v>45</v>
      </c>
      <c r="P140" s="5" t="s">
        <v>37</v>
      </c>
      <c r="Q140" s="7" t="s">
        <v>38</v>
      </c>
      <c r="R140" s="9" t="s">
        <v>536</v>
      </c>
      <c r="S140" s="10"/>
      <c r="T140" s="5"/>
      <c r="U140" s="1" t="str">
        <f>HYPERLINK("https://media.infra-m.ru/1862/1862656/cover/1862656.jpg", "Обложка")</f>
        <v>Обложка</v>
      </c>
      <c r="V140" s="1" t="str">
        <f>HYPERLINK("https://znanium.ru/catalog/product/1862656", "Ознакомиться")</f>
        <v>Ознакомиться</v>
      </c>
      <c r="W140" s="7" t="s">
        <v>174</v>
      </c>
      <c r="X140" s="5"/>
      <c r="Y140" s="5"/>
      <c r="Z140" s="5"/>
      <c r="AA140" s="5" t="s">
        <v>76</v>
      </c>
    </row>
    <row r="141" spans="1:27" s="11" customFormat="1" ht="51.95" customHeight="1" x14ac:dyDescent="0.2">
      <c r="A141" s="26">
        <v>0</v>
      </c>
      <c r="B141" s="5" t="s">
        <v>1002</v>
      </c>
      <c r="C141" s="6">
        <v>1710</v>
      </c>
      <c r="D141" s="7" t="s">
        <v>1003</v>
      </c>
      <c r="E141" s="7" t="s">
        <v>1004</v>
      </c>
      <c r="F141" s="7" t="s">
        <v>1005</v>
      </c>
      <c r="G141" s="5" t="s">
        <v>78</v>
      </c>
      <c r="H141" s="5" t="s">
        <v>33</v>
      </c>
      <c r="I141" s="7" t="s">
        <v>34</v>
      </c>
      <c r="J141" s="8">
        <v>1</v>
      </c>
      <c r="K141" s="8">
        <v>379</v>
      </c>
      <c r="L141" s="8">
        <v>2023</v>
      </c>
      <c r="M141" s="7" t="s">
        <v>1006</v>
      </c>
      <c r="N141" s="7" t="s">
        <v>44</v>
      </c>
      <c r="O141" s="7" t="s">
        <v>45</v>
      </c>
      <c r="P141" s="5" t="s">
        <v>37</v>
      </c>
      <c r="Q141" s="7" t="s">
        <v>38</v>
      </c>
      <c r="R141" s="9" t="s">
        <v>1007</v>
      </c>
      <c r="S141" s="10"/>
      <c r="T141" s="5"/>
      <c r="U141" s="1" t="str">
        <f>HYPERLINK("https://media.infra-m.ru/1911/1911018/cover/1911018.jpg", "Обложка")</f>
        <v>Обложка</v>
      </c>
      <c r="V141" s="1" t="str">
        <f>HYPERLINK("https://znanium.ru/catalog/product/1911018", "Ознакомиться")</f>
        <v>Ознакомиться</v>
      </c>
      <c r="W141" s="7" t="s">
        <v>425</v>
      </c>
      <c r="X141" s="5"/>
      <c r="Y141" s="5"/>
      <c r="Z141" s="5"/>
      <c r="AA141" s="5" t="s">
        <v>75</v>
      </c>
    </row>
    <row r="142" spans="1:27" s="11" customFormat="1" ht="44.1" customHeight="1" x14ac:dyDescent="0.2">
      <c r="A142" s="26">
        <v>0</v>
      </c>
      <c r="B142" s="5" t="s">
        <v>1008</v>
      </c>
      <c r="C142" s="6">
        <v>1370</v>
      </c>
      <c r="D142" s="7" t="s">
        <v>1009</v>
      </c>
      <c r="E142" s="7" t="s">
        <v>1010</v>
      </c>
      <c r="F142" s="7" t="s">
        <v>1011</v>
      </c>
      <c r="G142" s="5" t="s">
        <v>78</v>
      </c>
      <c r="H142" s="5" t="s">
        <v>33</v>
      </c>
      <c r="I142" s="7" t="s">
        <v>34</v>
      </c>
      <c r="J142" s="8">
        <v>1</v>
      </c>
      <c r="K142" s="8">
        <v>282</v>
      </c>
      <c r="L142" s="8">
        <v>2024</v>
      </c>
      <c r="M142" s="7" t="s">
        <v>1012</v>
      </c>
      <c r="N142" s="7" t="s">
        <v>35</v>
      </c>
      <c r="O142" s="7" t="s">
        <v>41</v>
      </c>
      <c r="P142" s="5" t="s">
        <v>37</v>
      </c>
      <c r="Q142" s="7" t="s">
        <v>38</v>
      </c>
      <c r="R142" s="9" t="s">
        <v>1013</v>
      </c>
      <c r="S142" s="10"/>
      <c r="T142" s="5"/>
      <c r="U142" s="1" t="str">
        <f>HYPERLINK("https://media.infra-m.ru/2076/2076752/cover/2076752.jpg", "Обложка")</f>
        <v>Обложка</v>
      </c>
      <c r="V142" s="1" t="str">
        <f>HYPERLINK("https://znanium.ru/catalog/product/2076752", "Ознакомиться")</f>
        <v>Ознакомиться</v>
      </c>
      <c r="W142" s="7" t="s">
        <v>1014</v>
      </c>
      <c r="X142" s="5" t="s">
        <v>103</v>
      </c>
      <c r="Y142" s="5"/>
      <c r="Z142" s="5"/>
      <c r="AA142" s="5" t="s">
        <v>104</v>
      </c>
    </row>
    <row r="143" spans="1:27" s="11" customFormat="1" ht="44.1" customHeight="1" x14ac:dyDescent="0.2">
      <c r="A143" s="26">
        <v>0</v>
      </c>
      <c r="B143" s="5" t="s">
        <v>1015</v>
      </c>
      <c r="C143" s="12">
        <v>944</v>
      </c>
      <c r="D143" s="7" t="s">
        <v>1016</v>
      </c>
      <c r="E143" s="7" t="s">
        <v>1017</v>
      </c>
      <c r="F143" s="7" t="s">
        <v>1018</v>
      </c>
      <c r="G143" s="5" t="s">
        <v>32</v>
      </c>
      <c r="H143" s="5" t="s">
        <v>347</v>
      </c>
      <c r="I143" s="7"/>
      <c r="J143" s="8">
        <v>1</v>
      </c>
      <c r="K143" s="8">
        <v>205</v>
      </c>
      <c r="L143" s="8">
        <v>2024</v>
      </c>
      <c r="M143" s="7" t="s">
        <v>1019</v>
      </c>
      <c r="N143" s="7" t="s">
        <v>44</v>
      </c>
      <c r="O143" s="7" t="s">
        <v>73</v>
      </c>
      <c r="P143" s="5" t="s">
        <v>37</v>
      </c>
      <c r="Q143" s="7" t="s">
        <v>38</v>
      </c>
      <c r="R143" s="9" t="s">
        <v>1020</v>
      </c>
      <c r="S143" s="10"/>
      <c r="T143" s="5"/>
      <c r="U143" s="1" t="str">
        <f>HYPERLINK("https://media.infra-m.ru/2073/2073482/cover/2073482.jpg", "Обложка")</f>
        <v>Обложка</v>
      </c>
      <c r="V143" s="1" t="str">
        <f>HYPERLINK("https://znanium.ru/catalog/product/950839", "Ознакомиться")</f>
        <v>Ознакомиться</v>
      </c>
      <c r="W143" s="7" t="s">
        <v>380</v>
      </c>
      <c r="X143" s="5"/>
      <c r="Y143" s="5"/>
      <c r="Z143" s="5"/>
      <c r="AA143" s="5" t="s">
        <v>59</v>
      </c>
    </row>
    <row r="144" spans="1:27" s="11" customFormat="1" ht="42" customHeight="1" x14ac:dyDescent="0.2">
      <c r="A144" s="26">
        <v>0</v>
      </c>
      <c r="B144" s="5" t="s">
        <v>1021</v>
      </c>
      <c r="C144" s="6">
        <v>1070</v>
      </c>
      <c r="D144" s="7" t="s">
        <v>1022</v>
      </c>
      <c r="E144" s="7" t="s">
        <v>1023</v>
      </c>
      <c r="F144" s="7" t="s">
        <v>1024</v>
      </c>
      <c r="G144" s="5" t="s">
        <v>32</v>
      </c>
      <c r="H144" s="5" t="s">
        <v>33</v>
      </c>
      <c r="I144" s="7" t="s">
        <v>34</v>
      </c>
      <c r="J144" s="8">
        <v>1</v>
      </c>
      <c r="K144" s="8">
        <v>231</v>
      </c>
      <c r="L144" s="8">
        <v>2024</v>
      </c>
      <c r="M144" s="7" t="s">
        <v>1025</v>
      </c>
      <c r="N144" s="7" t="s">
        <v>35</v>
      </c>
      <c r="O144" s="7" t="s">
        <v>36</v>
      </c>
      <c r="P144" s="5" t="s">
        <v>37</v>
      </c>
      <c r="Q144" s="7" t="s">
        <v>38</v>
      </c>
      <c r="R144" s="9" t="s">
        <v>267</v>
      </c>
      <c r="S144" s="10"/>
      <c r="T144" s="5"/>
      <c r="U144" s="1" t="str">
        <f>HYPERLINK("https://media.infra-m.ru/2082/2082662/cover/2082662.jpg", "Обложка")</f>
        <v>Обложка</v>
      </c>
      <c r="V144" s="1" t="str">
        <f>HYPERLINK("https://znanium.ru/catalog/product/2082662", "Ознакомиться")</f>
        <v>Ознакомиться</v>
      </c>
      <c r="W144" s="7" t="s">
        <v>804</v>
      </c>
      <c r="X144" s="5" t="s">
        <v>127</v>
      </c>
      <c r="Y144" s="5"/>
      <c r="Z144" s="5"/>
      <c r="AA144" s="5" t="s">
        <v>104</v>
      </c>
    </row>
    <row r="145" spans="1:27" s="11" customFormat="1" ht="42" customHeight="1" x14ac:dyDescent="0.2">
      <c r="A145" s="26">
        <v>0</v>
      </c>
      <c r="B145" s="5" t="s">
        <v>1026</v>
      </c>
      <c r="C145" s="6">
        <v>1120</v>
      </c>
      <c r="D145" s="7" t="s">
        <v>1027</v>
      </c>
      <c r="E145" s="7" t="s">
        <v>1028</v>
      </c>
      <c r="F145" s="7" t="s">
        <v>1029</v>
      </c>
      <c r="G145" s="5" t="s">
        <v>52</v>
      </c>
      <c r="H145" s="5" t="s">
        <v>33</v>
      </c>
      <c r="I145" s="7" t="s">
        <v>34</v>
      </c>
      <c r="J145" s="8">
        <v>1</v>
      </c>
      <c r="K145" s="8">
        <v>303</v>
      </c>
      <c r="L145" s="8">
        <v>2021</v>
      </c>
      <c r="M145" s="7" t="s">
        <v>1030</v>
      </c>
      <c r="N145" s="7" t="s">
        <v>35</v>
      </c>
      <c r="O145" s="7" t="s">
        <v>201</v>
      </c>
      <c r="P145" s="5" t="s">
        <v>37</v>
      </c>
      <c r="Q145" s="7" t="s">
        <v>38</v>
      </c>
      <c r="R145" s="9" t="s">
        <v>1031</v>
      </c>
      <c r="S145" s="10"/>
      <c r="T145" s="5"/>
      <c r="U145" s="1" t="str">
        <f>HYPERLINK("https://media.infra-m.ru/1150/1150851/cover/1150851.jpg", "Обложка")</f>
        <v>Обложка</v>
      </c>
      <c r="V145" s="1" t="str">
        <f>HYPERLINK("https://znanium.ru/catalog/product/1150851", "Ознакомиться")</f>
        <v>Ознакомиться</v>
      </c>
      <c r="W145" s="7" t="s">
        <v>268</v>
      </c>
      <c r="X145" s="5"/>
      <c r="Y145" s="5"/>
      <c r="Z145" s="5"/>
      <c r="AA145" s="5" t="s">
        <v>88</v>
      </c>
    </row>
    <row r="146" spans="1:27" s="11" customFormat="1" ht="51.95" customHeight="1" x14ac:dyDescent="0.2">
      <c r="A146" s="26">
        <v>0</v>
      </c>
      <c r="B146" s="5" t="s">
        <v>1032</v>
      </c>
      <c r="C146" s="12">
        <v>390</v>
      </c>
      <c r="D146" s="7" t="s">
        <v>1033</v>
      </c>
      <c r="E146" s="7" t="s">
        <v>1034</v>
      </c>
      <c r="F146" s="7" t="s">
        <v>1035</v>
      </c>
      <c r="G146" s="5" t="s">
        <v>32</v>
      </c>
      <c r="H146" s="5" t="s">
        <v>33</v>
      </c>
      <c r="I146" s="7" t="s">
        <v>34</v>
      </c>
      <c r="J146" s="8">
        <v>1</v>
      </c>
      <c r="K146" s="8">
        <v>72</v>
      </c>
      <c r="L146" s="8">
        <v>2024</v>
      </c>
      <c r="M146" s="7" t="s">
        <v>1036</v>
      </c>
      <c r="N146" s="7" t="s">
        <v>110</v>
      </c>
      <c r="O146" s="7" t="s">
        <v>111</v>
      </c>
      <c r="P146" s="5" t="s">
        <v>37</v>
      </c>
      <c r="Q146" s="7" t="s">
        <v>38</v>
      </c>
      <c r="R146" s="9" t="s">
        <v>1037</v>
      </c>
      <c r="S146" s="10"/>
      <c r="T146" s="5"/>
      <c r="U146" s="1" t="str">
        <f>HYPERLINK("https://media.infra-m.ru/1861/1861902/cover/1861902.jpg", "Обложка")</f>
        <v>Обложка</v>
      </c>
      <c r="V146" s="1" t="str">
        <f>HYPERLINK("https://znanium.ru/catalog/product/1861902", "Ознакомиться")</f>
        <v>Ознакомиться</v>
      </c>
      <c r="W146" s="7" t="s">
        <v>131</v>
      </c>
      <c r="X146" s="5"/>
      <c r="Y146" s="5"/>
      <c r="Z146" s="5"/>
      <c r="AA146" s="5" t="s">
        <v>140</v>
      </c>
    </row>
    <row r="147" spans="1:27" s="11" customFormat="1" ht="51.95" customHeight="1" x14ac:dyDescent="0.2">
      <c r="A147" s="26">
        <v>0</v>
      </c>
      <c r="B147" s="5" t="s">
        <v>1039</v>
      </c>
      <c r="C147" s="12">
        <v>780</v>
      </c>
      <c r="D147" s="7" t="s">
        <v>1040</v>
      </c>
      <c r="E147" s="7" t="s">
        <v>1041</v>
      </c>
      <c r="F147" s="7" t="s">
        <v>495</v>
      </c>
      <c r="G147" s="5" t="s">
        <v>32</v>
      </c>
      <c r="H147" s="5" t="s">
        <v>123</v>
      </c>
      <c r="I147" s="7" t="s">
        <v>34</v>
      </c>
      <c r="J147" s="8">
        <v>1</v>
      </c>
      <c r="K147" s="8">
        <v>162</v>
      </c>
      <c r="L147" s="8">
        <v>2024</v>
      </c>
      <c r="M147" s="7" t="s">
        <v>1042</v>
      </c>
      <c r="N147" s="7" t="s">
        <v>35</v>
      </c>
      <c r="O147" s="7" t="s">
        <v>201</v>
      </c>
      <c r="P147" s="5" t="s">
        <v>37</v>
      </c>
      <c r="Q147" s="7" t="s">
        <v>38</v>
      </c>
      <c r="R147" s="9" t="s">
        <v>1038</v>
      </c>
      <c r="S147" s="10"/>
      <c r="T147" s="5"/>
      <c r="U147" s="1" t="str">
        <f>HYPERLINK("https://media.infra-m.ru/2080/2080779/cover/2080779.jpg", "Обложка")</f>
        <v>Обложка</v>
      </c>
      <c r="V147" s="13"/>
      <c r="W147" s="7" t="s">
        <v>504</v>
      </c>
      <c r="X147" s="5"/>
      <c r="Y147" s="5"/>
      <c r="Z147" s="5"/>
      <c r="AA147" s="5" t="s">
        <v>744</v>
      </c>
    </row>
    <row r="148" spans="1:27" s="11" customFormat="1" ht="51.95" customHeight="1" x14ac:dyDescent="0.2">
      <c r="A148" s="26">
        <v>0</v>
      </c>
      <c r="B148" s="5" t="s">
        <v>1043</v>
      </c>
      <c r="C148" s="12">
        <v>600</v>
      </c>
      <c r="D148" s="7" t="s">
        <v>1044</v>
      </c>
      <c r="E148" s="7" t="s">
        <v>1045</v>
      </c>
      <c r="F148" s="7" t="s">
        <v>1046</v>
      </c>
      <c r="G148" s="5" t="s">
        <v>32</v>
      </c>
      <c r="H148" s="5" t="s">
        <v>33</v>
      </c>
      <c r="I148" s="7" t="s">
        <v>34</v>
      </c>
      <c r="J148" s="8">
        <v>1</v>
      </c>
      <c r="K148" s="8">
        <v>157</v>
      </c>
      <c r="L148" s="8">
        <v>2022</v>
      </c>
      <c r="M148" s="7" t="s">
        <v>1047</v>
      </c>
      <c r="N148" s="7" t="s">
        <v>35</v>
      </c>
      <c r="O148" s="7" t="s">
        <v>119</v>
      </c>
      <c r="P148" s="5" t="s">
        <v>37</v>
      </c>
      <c r="Q148" s="7" t="s">
        <v>38</v>
      </c>
      <c r="R148" s="9" t="s">
        <v>444</v>
      </c>
      <c r="S148" s="10"/>
      <c r="T148" s="5"/>
      <c r="U148" s="1" t="str">
        <f>HYPERLINK("https://media.infra-m.ru/1850/1850123/cover/1850123.jpg", "Обложка")</f>
        <v>Обложка</v>
      </c>
      <c r="V148" s="1" t="str">
        <f>HYPERLINK("https://znanium.ru/catalog/product/1850123", "Ознакомиться")</f>
        <v>Ознакомиться</v>
      </c>
      <c r="W148" s="7" t="s">
        <v>184</v>
      </c>
      <c r="X148" s="5"/>
      <c r="Y148" s="5"/>
      <c r="Z148" s="5"/>
      <c r="AA148" s="5" t="s">
        <v>114</v>
      </c>
    </row>
    <row r="149" spans="1:27" s="11" customFormat="1" ht="42" customHeight="1" x14ac:dyDescent="0.2">
      <c r="A149" s="26">
        <v>0</v>
      </c>
      <c r="B149" s="5" t="s">
        <v>1048</v>
      </c>
      <c r="C149" s="12">
        <v>940</v>
      </c>
      <c r="D149" s="7" t="s">
        <v>1049</v>
      </c>
      <c r="E149" s="7" t="s">
        <v>1050</v>
      </c>
      <c r="F149" s="7" t="s">
        <v>1051</v>
      </c>
      <c r="G149" s="5" t="s">
        <v>78</v>
      </c>
      <c r="H149" s="5" t="s">
        <v>33</v>
      </c>
      <c r="I149" s="7" t="s">
        <v>34</v>
      </c>
      <c r="J149" s="8">
        <v>1</v>
      </c>
      <c r="K149" s="8">
        <v>187</v>
      </c>
      <c r="L149" s="8">
        <v>2023</v>
      </c>
      <c r="M149" s="7" t="s">
        <v>1052</v>
      </c>
      <c r="N149" s="7" t="s">
        <v>35</v>
      </c>
      <c r="O149" s="7" t="s">
        <v>119</v>
      </c>
      <c r="P149" s="5" t="s">
        <v>37</v>
      </c>
      <c r="Q149" s="7" t="s">
        <v>38</v>
      </c>
      <c r="R149" s="9" t="s">
        <v>1053</v>
      </c>
      <c r="S149" s="10"/>
      <c r="T149" s="5"/>
      <c r="U149" s="1" t="str">
        <f>HYPERLINK("https://media.infra-m.ru/1912/1912427/cover/1912427.jpg", "Обложка")</f>
        <v>Обложка</v>
      </c>
      <c r="V149" s="1" t="str">
        <f>HYPERLINK("https://znanium.ru/catalog/product/1912427", "Ознакомиться")</f>
        <v>Ознакомиться</v>
      </c>
      <c r="W149" s="7" t="s">
        <v>247</v>
      </c>
      <c r="X149" s="5" t="s">
        <v>455</v>
      </c>
      <c r="Y149" s="5"/>
      <c r="Z149" s="5"/>
      <c r="AA149" s="5" t="s">
        <v>75</v>
      </c>
    </row>
    <row r="150" spans="1:27" s="11" customFormat="1" ht="42" customHeight="1" x14ac:dyDescent="0.2">
      <c r="A150" s="26">
        <v>0</v>
      </c>
      <c r="B150" s="5" t="s">
        <v>1054</v>
      </c>
      <c r="C150" s="12">
        <v>680</v>
      </c>
      <c r="D150" s="7" t="s">
        <v>1055</v>
      </c>
      <c r="E150" s="7" t="s">
        <v>1056</v>
      </c>
      <c r="F150" s="7" t="s">
        <v>1057</v>
      </c>
      <c r="G150" s="5" t="s">
        <v>32</v>
      </c>
      <c r="H150" s="5" t="s">
        <v>33</v>
      </c>
      <c r="I150" s="7" t="s">
        <v>34</v>
      </c>
      <c r="J150" s="8">
        <v>1</v>
      </c>
      <c r="K150" s="8">
        <v>144</v>
      </c>
      <c r="L150" s="8">
        <v>2024</v>
      </c>
      <c r="M150" s="7" t="s">
        <v>1058</v>
      </c>
      <c r="N150" s="7" t="s">
        <v>110</v>
      </c>
      <c r="O150" s="7" t="s">
        <v>111</v>
      </c>
      <c r="P150" s="5" t="s">
        <v>37</v>
      </c>
      <c r="Q150" s="7" t="s">
        <v>38</v>
      </c>
      <c r="R150" s="9" t="s">
        <v>1059</v>
      </c>
      <c r="S150" s="10"/>
      <c r="T150" s="5"/>
      <c r="U150" s="1" t="str">
        <f>HYPERLINK("https://media.infra-m.ru/2074/2074386/cover/2074386.jpg", "Обложка")</f>
        <v>Обложка</v>
      </c>
      <c r="V150" s="1" t="str">
        <f>HYPERLINK("https://znanium.ru/catalog/product/2074386", "Ознакомиться")</f>
        <v>Ознакомиться</v>
      </c>
      <c r="W150" s="7" t="s">
        <v>139</v>
      </c>
      <c r="X150" s="5"/>
      <c r="Y150" s="5"/>
      <c r="Z150" s="5"/>
      <c r="AA150" s="5" t="s">
        <v>67</v>
      </c>
    </row>
    <row r="151" spans="1:27" s="11" customFormat="1" ht="51.95" customHeight="1" x14ac:dyDescent="0.2">
      <c r="A151" s="26">
        <v>0</v>
      </c>
      <c r="B151" s="5" t="s">
        <v>1060</v>
      </c>
      <c r="C151" s="12">
        <v>870</v>
      </c>
      <c r="D151" s="7" t="s">
        <v>1061</v>
      </c>
      <c r="E151" s="7" t="s">
        <v>1062</v>
      </c>
      <c r="F151" s="7" t="s">
        <v>1063</v>
      </c>
      <c r="G151" s="5" t="s">
        <v>32</v>
      </c>
      <c r="H151" s="5" t="s">
        <v>33</v>
      </c>
      <c r="I151" s="7" t="s">
        <v>34</v>
      </c>
      <c r="J151" s="8">
        <v>1</v>
      </c>
      <c r="K151" s="8">
        <v>185</v>
      </c>
      <c r="L151" s="8">
        <v>2023</v>
      </c>
      <c r="M151" s="7" t="s">
        <v>1064</v>
      </c>
      <c r="N151" s="7" t="s">
        <v>110</v>
      </c>
      <c r="O151" s="7" t="s">
        <v>111</v>
      </c>
      <c r="P151" s="5" t="s">
        <v>37</v>
      </c>
      <c r="Q151" s="7" t="s">
        <v>38</v>
      </c>
      <c r="R151" s="9" t="s">
        <v>1065</v>
      </c>
      <c r="S151" s="10"/>
      <c r="T151" s="5"/>
      <c r="U151" s="1" t="str">
        <f>HYPERLINK("https://media.infra-m.ru/1958/1958354/cover/1958354.jpg", "Обложка")</f>
        <v>Обложка</v>
      </c>
      <c r="V151" s="1" t="str">
        <f>HYPERLINK("https://znanium.ru/catalog/product/1958354", "Ознакомиться")</f>
        <v>Ознакомиться</v>
      </c>
      <c r="W151" s="7" t="s">
        <v>148</v>
      </c>
      <c r="X151" s="5" t="s">
        <v>505</v>
      </c>
      <c r="Y151" s="5"/>
      <c r="Z151" s="5"/>
      <c r="AA151" s="5" t="s">
        <v>75</v>
      </c>
    </row>
    <row r="152" spans="1:27" s="11" customFormat="1" ht="42" customHeight="1" x14ac:dyDescent="0.2">
      <c r="A152" s="26">
        <v>0</v>
      </c>
      <c r="B152" s="5" t="s">
        <v>1066</v>
      </c>
      <c r="C152" s="12">
        <v>770</v>
      </c>
      <c r="D152" s="7" t="s">
        <v>1067</v>
      </c>
      <c r="E152" s="7" t="s">
        <v>1068</v>
      </c>
      <c r="F152" s="7" t="s">
        <v>1069</v>
      </c>
      <c r="G152" s="5" t="s">
        <v>32</v>
      </c>
      <c r="H152" s="5" t="s">
        <v>33</v>
      </c>
      <c r="I152" s="7" t="s">
        <v>86</v>
      </c>
      <c r="J152" s="8">
        <v>1</v>
      </c>
      <c r="K152" s="8">
        <v>178</v>
      </c>
      <c r="L152" s="8">
        <v>2022</v>
      </c>
      <c r="M152" s="7" t="s">
        <v>1070</v>
      </c>
      <c r="N152" s="7" t="s">
        <v>44</v>
      </c>
      <c r="O152" s="7" t="s">
        <v>57</v>
      </c>
      <c r="P152" s="5" t="s">
        <v>37</v>
      </c>
      <c r="Q152" s="7" t="s">
        <v>38</v>
      </c>
      <c r="R152" s="9" t="s">
        <v>1071</v>
      </c>
      <c r="S152" s="10"/>
      <c r="T152" s="5"/>
      <c r="U152" s="1" t="str">
        <f>HYPERLINK("https://media.infra-m.ru/1844/1844170/cover/1844170.jpg", "Обложка")</f>
        <v>Обложка</v>
      </c>
      <c r="V152" s="1" t="str">
        <f>HYPERLINK("https://znanium.ru/catalog/product/1844170", "Ознакомиться")</f>
        <v>Ознакомиться</v>
      </c>
      <c r="W152" s="7" t="s">
        <v>966</v>
      </c>
      <c r="X152" s="5"/>
      <c r="Y152" s="5"/>
      <c r="Z152" s="5"/>
      <c r="AA152" s="5" t="s">
        <v>67</v>
      </c>
    </row>
    <row r="153" spans="1:27" s="11" customFormat="1" ht="51.95" customHeight="1" x14ac:dyDescent="0.2">
      <c r="A153" s="26">
        <v>0</v>
      </c>
      <c r="B153" s="5" t="s">
        <v>1072</v>
      </c>
      <c r="C153" s="6">
        <v>1280</v>
      </c>
      <c r="D153" s="7" t="s">
        <v>1073</v>
      </c>
      <c r="E153" s="7" t="s">
        <v>1074</v>
      </c>
      <c r="F153" s="7" t="s">
        <v>1075</v>
      </c>
      <c r="G153" s="5" t="s">
        <v>32</v>
      </c>
      <c r="H153" s="5" t="s">
        <v>33</v>
      </c>
      <c r="I153" s="7" t="s">
        <v>34</v>
      </c>
      <c r="J153" s="8">
        <v>1</v>
      </c>
      <c r="K153" s="8">
        <v>336</v>
      </c>
      <c r="L153" s="8">
        <v>2022</v>
      </c>
      <c r="M153" s="7" t="s">
        <v>1076</v>
      </c>
      <c r="N153" s="7" t="s">
        <v>44</v>
      </c>
      <c r="O153" s="7" t="s">
        <v>57</v>
      </c>
      <c r="P153" s="5" t="s">
        <v>37</v>
      </c>
      <c r="Q153" s="7" t="s">
        <v>38</v>
      </c>
      <c r="R153" s="9" t="s">
        <v>1077</v>
      </c>
      <c r="S153" s="10"/>
      <c r="T153" s="5"/>
      <c r="U153" s="1" t="str">
        <f>HYPERLINK("https://media.infra-m.ru/1864/1864135/cover/1864135.jpg", "Обложка")</f>
        <v>Обложка</v>
      </c>
      <c r="V153" s="1" t="str">
        <f>HYPERLINK("https://znanium.ru/catalog/product/1864135", "Ознакомиться")</f>
        <v>Ознакомиться</v>
      </c>
      <c r="W153" s="7" t="s">
        <v>113</v>
      </c>
      <c r="X153" s="5"/>
      <c r="Y153" s="5"/>
      <c r="Z153" s="5"/>
      <c r="AA153" s="5" t="s">
        <v>101</v>
      </c>
    </row>
    <row r="154" spans="1:27" s="11" customFormat="1" ht="51.95" customHeight="1" x14ac:dyDescent="0.2">
      <c r="A154" s="26">
        <v>0</v>
      </c>
      <c r="B154" s="5" t="s">
        <v>1078</v>
      </c>
      <c r="C154" s="12">
        <v>990</v>
      </c>
      <c r="D154" s="7" t="s">
        <v>1079</v>
      </c>
      <c r="E154" s="7" t="s">
        <v>1080</v>
      </c>
      <c r="F154" s="7" t="s">
        <v>790</v>
      </c>
      <c r="G154" s="5" t="s">
        <v>52</v>
      </c>
      <c r="H154" s="5" t="s">
        <v>33</v>
      </c>
      <c r="I154" s="7" t="s">
        <v>34</v>
      </c>
      <c r="J154" s="8">
        <v>1</v>
      </c>
      <c r="K154" s="8">
        <v>208</v>
      </c>
      <c r="L154" s="8">
        <v>2024</v>
      </c>
      <c r="M154" s="7" t="s">
        <v>1081</v>
      </c>
      <c r="N154" s="7" t="s">
        <v>44</v>
      </c>
      <c r="O154" s="7" t="s">
        <v>73</v>
      </c>
      <c r="P154" s="5" t="s">
        <v>37</v>
      </c>
      <c r="Q154" s="7" t="s">
        <v>38</v>
      </c>
      <c r="R154" s="9" t="s">
        <v>1082</v>
      </c>
      <c r="S154" s="10"/>
      <c r="T154" s="5"/>
      <c r="U154" s="1" t="str">
        <f>HYPERLINK("https://media.infra-m.ru/2059/2059569/cover/2059569.jpg", "Обложка")</f>
        <v>Обложка</v>
      </c>
      <c r="V154" s="1" t="str">
        <f>HYPERLINK("https://znanium.ru/catalog/product/2059569", "Ознакомиться")</f>
        <v>Ознакомиться</v>
      </c>
      <c r="W154" s="7" t="s">
        <v>384</v>
      </c>
      <c r="X154" s="5"/>
      <c r="Y154" s="5"/>
      <c r="Z154" s="5"/>
      <c r="AA154" s="5" t="s">
        <v>42</v>
      </c>
    </row>
    <row r="155" spans="1:27" s="11" customFormat="1" ht="51.95" customHeight="1" x14ac:dyDescent="0.2">
      <c r="A155" s="26">
        <v>0</v>
      </c>
      <c r="B155" s="5" t="s">
        <v>1083</v>
      </c>
      <c r="C155" s="6">
        <v>1320</v>
      </c>
      <c r="D155" s="7" t="s">
        <v>1084</v>
      </c>
      <c r="E155" s="7" t="s">
        <v>1085</v>
      </c>
      <c r="F155" s="7" t="s">
        <v>1086</v>
      </c>
      <c r="G155" s="5" t="s">
        <v>78</v>
      </c>
      <c r="H155" s="5" t="s">
        <v>33</v>
      </c>
      <c r="I155" s="7" t="s">
        <v>34</v>
      </c>
      <c r="J155" s="8">
        <v>1</v>
      </c>
      <c r="K155" s="8">
        <v>351</v>
      </c>
      <c r="L155" s="8">
        <v>2022</v>
      </c>
      <c r="M155" s="7" t="s">
        <v>1087</v>
      </c>
      <c r="N155" s="7" t="s">
        <v>44</v>
      </c>
      <c r="O155" s="7" t="s">
        <v>57</v>
      </c>
      <c r="P155" s="5" t="s">
        <v>37</v>
      </c>
      <c r="Q155" s="7" t="s">
        <v>38</v>
      </c>
      <c r="R155" s="9" t="s">
        <v>1088</v>
      </c>
      <c r="S155" s="10"/>
      <c r="T155" s="5"/>
      <c r="U155" s="1" t="str">
        <f>HYPERLINK("https://media.infra-m.ru/1740/1740254/cover/1740254.jpg", "Обложка")</f>
        <v>Обложка</v>
      </c>
      <c r="V155" s="1" t="str">
        <f>HYPERLINK("https://znanium.ru/catalog/product/1740254", "Ознакомиться")</f>
        <v>Ознакомиться</v>
      </c>
      <c r="W155" s="7" t="s">
        <v>435</v>
      </c>
      <c r="X155" s="5"/>
      <c r="Y155" s="5"/>
      <c r="Z155" s="5"/>
      <c r="AA155" s="5" t="s">
        <v>67</v>
      </c>
    </row>
    <row r="156" spans="1:27" s="11" customFormat="1" ht="51.95" customHeight="1" x14ac:dyDescent="0.2">
      <c r="A156" s="26">
        <v>0</v>
      </c>
      <c r="B156" s="5" t="s">
        <v>1089</v>
      </c>
      <c r="C156" s="12">
        <v>844.9</v>
      </c>
      <c r="D156" s="7" t="s">
        <v>1090</v>
      </c>
      <c r="E156" s="7" t="s">
        <v>1091</v>
      </c>
      <c r="F156" s="7" t="s">
        <v>1092</v>
      </c>
      <c r="G156" s="5" t="s">
        <v>32</v>
      </c>
      <c r="H156" s="5" t="s">
        <v>33</v>
      </c>
      <c r="I156" s="7" t="s">
        <v>34</v>
      </c>
      <c r="J156" s="8">
        <v>1</v>
      </c>
      <c r="K156" s="8">
        <v>182</v>
      </c>
      <c r="L156" s="8">
        <v>2024</v>
      </c>
      <c r="M156" s="7" t="s">
        <v>1093</v>
      </c>
      <c r="N156" s="7" t="s">
        <v>44</v>
      </c>
      <c r="O156" s="7" t="s">
        <v>158</v>
      </c>
      <c r="P156" s="5" t="s">
        <v>37</v>
      </c>
      <c r="Q156" s="7" t="s">
        <v>38</v>
      </c>
      <c r="R156" s="9" t="s">
        <v>1094</v>
      </c>
      <c r="S156" s="10"/>
      <c r="T156" s="5"/>
      <c r="U156" s="1" t="str">
        <f>HYPERLINK("https://media.infra-m.ru/2117/2117566/cover/2117566.jpg", "Обложка")</f>
        <v>Обложка</v>
      </c>
      <c r="V156" s="1" t="str">
        <f>HYPERLINK("https://znanium.ru/catalog/product/2117073", "Ознакомиться")</f>
        <v>Ознакомиться</v>
      </c>
      <c r="W156" s="7" t="s">
        <v>1095</v>
      </c>
      <c r="X156" s="5"/>
      <c r="Y156" s="5"/>
      <c r="Z156" s="5"/>
      <c r="AA156" s="5" t="s">
        <v>75</v>
      </c>
    </row>
    <row r="157" spans="1:27" s="11" customFormat="1" ht="42" customHeight="1" x14ac:dyDescent="0.2">
      <c r="A157" s="26">
        <v>0</v>
      </c>
      <c r="B157" s="5" t="s">
        <v>1096</v>
      </c>
      <c r="C157" s="12">
        <v>520</v>
      </c>
      <c r="D157" s="7" t="s">
        <v>1097</v>
      </c>
      <c r="E157" s="7" t="s">
        <v>1098</v>
      </c>
      <c r="F157" s="7" t="s">
        <v>1099</v>
      </c>
      <c r="G157" s="5" t="s">
        <v>32</v>
      </c>
      <c r="H157" s="5" t="s">
        <v>33</v>
      </c>
      <c r="I157" s="7" t="s">
        <v>34</v>
      </c>
      <c r="J157" s="8">
        <v>1</v>
      </c>
      <c r="K157" s="8">
        <v>106</v>
      </c>
      <c r="L157" s="8">
        <v>2024</v>
      </c>
      <c r="M157" s="7" t="s">
        <v>1100</v>
      </c>
      <c r="N157" s="7" t="s">
        <v>35</v>
      </c>
      <c r="O157" s="7" t="s">
        <v>180</v>
      </c>
      <c r="P157" s="5" t="s">
        <v>37</v>
      </c>
      <c r="Q157" s="7" t="s">
        <v>38</v>
      </c>
      <c r="R157" s="9" t="s">
        <v>676</v>
      </c>
      <c r="S157" s="10"/>
      <c r="T157" s="5"/>
      <c r="U157" s="1" t="str">
        <f>HYPERLINK("https://media.infra-m.ru/2085/2085536/cover/2085536.jpg", "Обложка")</f>
        <v>Обложка</v>
      </c>
      <c r="V157" s="1" t="str">
        <f>HYPERLINK("https://znanium.ru/catalog/product/2085536", "Ознакомиться")</f>
        <v>Ознакомиться</v>
      </c>
      <c r="W157" s="7" t="s">
        <v>118</v>
      </c>
      <c r="X157" s="5"/>
      <c r="Y157" s="5"/>
      <c r="Z157" s="5"/>
      <c r="AA157" s="5" t="s">
        <v>124</v>
      </c>
    </row>
    <row r="158" spans="1:27" s="11" customFormat="1" ht="51.95" customHeight="1" x14ac:dyDescent="0.2">
      <c r="A158" s="26">
        <v>0</v>
      </c>
      <c r="B158" s="5" t="s">
        <v>1101</v>
      </c>
      <c r="C158" s="12">
        <v>860</v>
      </c>
      <c r="D158" s="7" t="s">
        <v>1102</v>
      </c>
      <c r="E158" s="7" t="s">
        <v>1103</v>
      </c>
      <c r="F158" s="7" t="s">
        <v>1104</v>
      </c>
      <c r="G158" s="5" t="s">
        <v>32</v>
      </c>
      <c r="H158" s="5" t="s">
        <v>33</v>
      </c>
      <c r="I158" s="7" t="s">
        <v>34</v>
      </c>
      <c r="J158" s="8">
        <v>1</v>
      </c>
      <c r="K158" s="8">
        <v>186</v>
      </c>
      <c r="L158" s="8">
        <v>2024</v>
      </c>
      <c r="M158" s="7" t="s">
        <v>1105</v>
      </c>
      <c r="N158" s="7" t="s">
        <v>110</v>
      </c>
      <c r="O158" s="7" t="s">
        <v>111</v>
      </c>
      <c r="P158" s="5" t="s">
        <v>37</v>
      </c>
      <c r="Q158" s="7" t="s">
        <v>38</v>
      </c>
      <c r="R158" s="9" t="s">
        <v>1106</v>
      </c>
      <c r="S158" s="10"/>
      <c r="T158" s="5"/>
      <c r="U158" s="1" t="str">
        <f>HYPERLINK("https://media.infra-m.ru/2113/2113855/cover/2113855.jpg", "Обложка")</f>
        <v>Обложка</v>
      </c>
      <c r="V158" s="1" t="str">
        <f>HYPERLINK("https://znanium.ru/catalog/product/2113855", "Ознакомиться")</f>
        <v>Ознакомиться</v>
      </c>
      <c r="W158" s="7" t="s">
        <v>417</v>
      </c>
      <c r="X158" s="5"/>
      <c r="Y158" s="5"/>
      <c r="Z158" s="5"/>
      <c r="AA158" s="5" t="s">
        <v>42</v>
      </c>
    </row>
    <row r="159" spans="1:27" s="11" customFormat="1" ht="42" customHeight="1" x14ac:dyDescent="0.2">
      <c r="A159" s="26">
        <v>0</v>
      </c>
      <c r="B159" s="5" t="s">
        <v>1107</v>
      </c>
      <c r="C159" s="6">
        <v>1700</v>
      </c>
      <c r="D159" s="7" t="s">
        <v>1108</v>
      </c>
      <c r="E159" s="7" t="s">
        <v>1109</v>
      </c>
      <c r="F159" s="7" t="s">
        <v>1110</v>
      </c>
      <c r="G159" s="5" t="s">
        <v>52</v>
      </c>
      <c r="H159" s="5" t="s">
        <v>33</v>
      </c>
      <c r="I159" s="7" t="s">
        <v>117</v>
      </c>
      <c r="J159" s="8">
        <v>1</v>
      </c>
      <c r="K159" s="8">
        <v>405</v>
      </c>
      <c r="L159" s="8">
        <v>2022</v>
      </c>
      <c r="M159" s="7" t="s">
        <v>1111</v>
      </c>
      <c r="N159" s="7" t="s">
        <v>107</v>
      </c>
      <c r="O159" s="7" t="s">
        <v>207</v>
      </c>
      <c r="P159" s="5" t="s">
        <v>37</v>
      </c>
      <c r="Q159" s="7" t="s">
        <v>38</v>
      </c>
      <c r="R159" s="9" t="s">
        <v>340</v>
      </c>
      <c r="S159" s="10"/>
      <c r="T159" s="5"/>
      <c r="U159" s="1" t="str">
        <f>HYPERLINK("https://media.infra-m.ru/1878/1878593/cover/1878593.jpg", "Обложка")</f>
        <v>Обложка</v>
      </c>
      <c r="V159" s="13"/>
      <c r="W159" s="7" t="s">
        <v>118</v>
      </c>
      <c r="X159" s="5"/>
      <c r="Y159" s="5"/>
      <c r="Z159" s="5"/>
      <c r="AA159" s="5" t="s">
        <v>42</v>
      </c>
    </row>
    <row r="160" spans="1:27" s="11" customFormat="1" ht="42" customHeight="1" x14ac:dyDescent="0.2">
      <c r="A160" s="26">
        <v>0</v>
      </c>
      <c r="B160" s="5" t="s">
        <v>1112</v>
      </c>
      <c r="C160" s="6">
        <v>1630</v>
      </c>
      <c r="D160" s="7" t="s">
        <v>1113</v>
      </c>
      <c r="E160" s="7" t="s">
        <v>1114</v>
      </c>
      <c r="F160" s="7" t="s">
        <v>1115</v>
      </c>
      <c r="G160" s="5" t="s">
        <v>32</v>
      </c>
      <c r="H160" s="5" t="s">
        <v>33</v>
      </c>
      <c r="I160" s="7" t="s">
        <v>34</v>
      </c>
      <c r="J160" s="8">
        <v>1</v>
      </c>
      <c r="K160" s="8">
        <v>355</v>
      </c>
      <c r="L160" s="8">
        <v>2024</v>
      </c>
      <c r="M160" s="7" t="s">
        <v>1116</v>
      </c>
      <c r="N160" s="7" t="s">
        <v>44</v>
      </c>
      <c r="O160" s="7" t="s">
        <v>45</v>
      </c>
      <c r="P160" s="5" t="s">
        <v>37</v>
      </c>
      <c r="Q160" s="7" t="s">
        <v>38</v>
      </c>
      <c r="R160" s="9" t="s">
        <v>491</v>
      </c>
      <c r="S160" s="10"/>
      <c r="T160" s="5"/>
      <c r="U160" s="1" t="str">
        <f>HYPERLINK("https://media.infra-m.ru/2063/2063367/cover/2063367.jpg", "Обложка")</f>
        <v>Обложка</v>
      </c>
      <c r="V160" s="1" t="str">
        <f>HYPERLINK("https://znanium.ru/catalog/product/2063367", "Ознакомиться")</f>
        <v>Ознакомиться</v>
      </c>
      <c r="W160" s="7" t="s">
        <v>1117</v>
      </c>
      <c r="X160" s="5"/>
      <c r="Y160" s="5"/>
      <c r="Z160" s="5"/>
      <c r="AA160" s="5" t="s">
        <v>42</v>
      </c>
    </row>
    <row r="161" spans="1:27" s="11" customFormat="1" ht="51.95" customHeight="1" x14ac:dyDescent="0.2">
      <c r="A161" s="26">
        <v>0</v>
      </c>
      <c r="B161" s="5" t="s">
        <v>1118</v>
      </c>
      <c r="C161" s="12">
        <v>980</v>
      </c>
      <c r="D161" s="7" t="s">
        <v>1119</v>
      </c>
      <c r="E161" s="7" t="s">
        <v>1120</v>
      </c>
      <c r="F161" s="7" t="s">
        <v>1121</v>
      </c>
      <c r="G161" s="5" t="s">
        <v>52</v>
      </c>
      <c r="H161" s="5" t="s">
        <v>33</v>
      </c>
      <c r="I161" s="7" t="s">
        <v>34</v>
      </c>
      <c r="J161" s="8">
        <v>1</v>
      </c>
      <c r="K161" s="8">
        <v>252</v>
      </c>
      <c r="L161" s="8">
        <v>2022</v>
      </c>
      <c r="M161" s="7" t="s">
        <v>1122</v>
      </c>
      <c r="N161" s="7" t="s">
        <v>44</v>
      </c>
      <c r="O161" s="7" t="s">
        <v>45</v>
      </c>
      <c r="P161" s="5" t="s">
        <v>37</v>
      </c>
      <c r="Q161" s="7" t="s">
        <v>38</v>
      </c>
      <c r="R161" s="9" t="s">
        <v>156</v>
      </c>
      <c r="S161" s="10"/>
      <c r="T161" s="5"/>
      <c r="U161" s="1" t="str">
        <f>HYPERLINK("https://media.infra-m.ru/1858/1858256/cover/1858256.jpg", "Обложка")</f>
        <v>Обложка</v>
      </c>
      <c r="V161" s="1" t="str">
        <f>HYPERLINK("https://znanium.ru/catalog/product/1858256", "Ознакомиться")</f>
        <v>Ознакомиться</v>
      </c>
      <c r="W161" s="7" t="s">
        <v>85</v>
      </c>
      <c r="X161" s="5"/>
      <c r="Y161" s="5"/>
      <c r="Z161" s="5"/>
      <c r="AA161" s="5" t="s">
        <v>248</v>
      </c>
    </row>
    <row r="162" spans="1:27" s="11" customFormat="1" ht="51.95" customHeight="1" x14ac:dyDescent="0.2">
      <c r="A162" s="26">
        <v>0</v>
      </c>
      <c r="B162" s="5" t="s">
        <v>1123</v>
      </c>
      <c r="C162" s="6">
        <v>1070</v>
      </c>
      <c r="D162" s="7" t="s">
        <v>1124</v>
      </c>
      <c r="E162" s="7" t="s">
        <v>1125</v>
      </c>
      <c r="F162" s="7" t="s">
        <v>43</v>
      </c>
      <c r="G162" s="5" t="s">
        <v>32</v>
      </c>
      <c r="H162" s="5" t="s">
        <v>33</v>
      </c>
      <c r="I162" s="7" t="s">
        <v>34</v>
      </c>
      <c r="J162" s="8">
        <v>1</v>
      </c>
      <c r="K162" s="8">
        <v>231</v>
      </c>
      <c r="L162" s="8">
        <v>2024</v>
      </c>
      <c r="M162" s="7" t="s">
        <v>1126</v>
      </c>
      <c r="N162" s="7" t="s">
        <v>44</v>
      </c>
      <c r="O162" s="7" t="s">
        <v>45</v>
      </c>
      <c r="P162" s="5" t="s">
        <v>37</v>
      </c>
      <c r="Q162" s="7" t="s">
        <v>38</v>
      </c>
      <c r="R162" s="9" t="s">
        <v>1127</v>
      </c>
      <c r="S162" s="10"/>
      <c r="T162" s="5"/>
      <c r="U162" s="1" t="str">
        <f>HYPERLINK("https://media.infra-m.ru/2120/2120760/cover/2120760.jpg", "Обложка")</f>
        <v>Обложка</v>
      </c>
      <c r="V162" s="1" t="str">
        <f>HYPERLINK("https://znanium.ru/catalog/product/2120760", "Ознакомиться")</f>
        <v>Ознакомиться</v>
      </c>
      <c r="W162" s="7" t="s">
        <v>46</v>
      </c>
      <c r="X162" s="5"/>
      <c r="Y162" s="5"/>
      <c r="Z162" s="5"/>
      <c r="AA162" s="5" t="s">
        <v>67</v>
      </c>
    </row>
    <row r="163" spans="1:27" s="11" customFormat="1" ht="51.95" customHeight="1" x14ac:dyDescent="0.2">
      <c r="A163" s="27">
        <v>0</v>
      </c>
      <c r="B163" s="14" t="s">
        <v>1128</v>
      </c>
      <c r="C163" s="15">
        <v>1360</v>
      </c>
      <c r="D163" s="16" t="s">
        <v>1129</v>
      </c>
      <c r="E163" s="16" t="s">
        <v>1130</v>
      </c>
      <c r="F163" s="16" t="s">
        <v>1131</v>
      </c>
      <c r="G163" s="14" t="s">
        <v>78</v>
      </c>
      <c r="H163" s="14" t="s">
        <v>33</v>
      </c>
      <c r="I163" s="16" t="s">
        <v>34</v>
      </c>
      <c r="J163" s="17">
        <v>1</v>
      </c>
      <c r="K163" s="17">
        <v>294</v>
      </c>
      <c r="L163" s="17">
        <v>2023</v>
      </c>
      <c r="M163" s="16" t="s">
        <v>1132</v>
      </c>
      <c r="N163" s="16" t="s">
        <v>44</v>
      </c>
      <c r="O163" s="16" t="s">
        <v>45</v>
      </c>
      <c r="P163" s="14" t="s">
        <v>37</v>
      </c>
      <c r="Q163" s="16" t="s">
        <v>38</v>
      </c>
      <c r="R163" s="18" t="s">
        <v>1133</v>
      </c>
      <c r="S163" s="19"/>
      <c r="T163" s="14"/>
      <c r="U163" s="20" t="str">
        <f>HYPERLINK("https://media.infra-m.ru/1946/1946199/cover/1946199.jpg", "Обложка")</f>
        <v>Обложка</v>
      </c>
      <c r="V163" s="20" t="str">
        <f>HYPERLINK("https://znanium.ru/catalog/product/1946199", "Ознакомиться")</f>
        <v>Ознакомиться</v>
      </c>
      <c r="W163" s="16" t="s">
        <v>382</v>
      </c>
      <c r="X163" s="14" t="s">
        <v>386</v>
      </c>
      <c r="Y163" s="14"/>
      <c r="Z163" s="14"/>
      <c r="AA163" s="14" t="s">
        <v>75</v>
      </c>
    </row>
    <row r="164" spans="1:27" s="22" customFormat="1" ht="15.95" customHeight="1" x14ac:dyDescent="0.25">
      <c r="A164" s="21"/>
      <c r="B164" s="21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s="23" customFormat="1" ht="12.95" customHeight="1" x14ac:dyDescent="0.2"/>
    <row r="166" spans="1:27" s="23" customFormat="1" ht="12.95" customHeight="1" x14ac:dyDescent="0.2">
      <c r="A166" s="24"/>
      <c r="B166" s="24"/>
      <c r="C166" s="24"/>
      <c r="D166" s="24"/>
      <c r="E166" s="24"/>
    </row>
    <row r="167" spans="1:27" s="23" customFormat="1" ht="12.95" customHeight="1" x14ac:dyDescent="0.2">
      <c r="A167" s="24"/>
      <c r="B167" s="24"/>
      <c r="C167" s="24"/>
      <c r="D167" s="24"/>
      <c r="E167" s="24"/>
    </row>
    <row r="168" spans="1:27" s="23" customFormat="1" ht="12.95" customHeight="1" x14ac:dyDescent="0.2">
      <c r="A168" s="24"/>
      <c r="B168" s="24"/>
      <c r="C168" s="24"/>
      <c r="D168" s="24"/>
      <c r="E168" s="24"/>
    </row>
    <row r="169" spans="1:27" s="23" customFormat="1" ht="12.95" customHeight="1" x14ac:dyDescent="0.2">
      <c r="A169" s="24"/>
      <c r="B169" s="24"/>
      <c r="C169" s="24"/>
      <c r="D169" s="24"/>
      <c r="E169" s="24"/>
    </row>
    <row r="170" spans="1:27" s="23" customFormat="1" ht="12.95" customHeight="1" x14ac:dyDescent="0.2">
      <c r="A170" s="24"/>
      <c r="B170" s="24"/>
      <c r="C170" s="24"/>
      <c r="D170" s="24"/>
      <c r="E170" s="24"/>
    </row>
    <row r="171" spans="1:27" s="23" customFormat="1" ht="12.95" customHeight="1" x14ac:dyDescent="0.2">
      <c r="A171" s="24"/>
      <c r="B171" s="24"/>
      <c r="C171" s="24"/>
      <c r="D171" s="24"/>
      <c r="E171" s="24"/>
    </row>
    <row r="172" spans="1:27" s="23" customFormat="1" ht="12.95" customHeight="1" x14ac:dyDescent="0.2">
      <c r="A172" s="24"/>
      <c r="B172" s="24"/>
      <c r="C172" s="24"/>
      <c r="D172" s="24"/>
      <c r="E172" s="24"/>
    </row>
    <row r="173" spans="1:27" s="23" customFormat="1" ht="12.95" customHeight="1" x14ac:dyDescent="0.2">
      <c r="A173" s="24"/>
      <c r="B173" s="24"/>
      <c r="C173" s="24"/>
      <c r="D173" s="24"/>
      <c r="E173" s="24"/>
    </row>
    <row r="174" spans="1:27" s="23" customFormat="1" ht="12.95" customHeight="1" x14ac:dyDescent="0.2">
      <c r="A174" s="24"/>
      <c r="B174" s="24"/>
      <c r="C174" s="24"/>
      <c r="D174" s="24"/>
      <c r="E174" s="24"/>
    </row>
    <row r="175" spans="1:27" s="23" customFormat="1" ht="12.95" customHeight="1" x14ac:dyDescent="0.2">
      <c r="A175" s="24"/>
      <c r="B175" s="24"/>
      <c r="C175" s="24"/>
      <c r="D175" s="24"/>
      <c r="E175" s="24"/>
    </row>
    <row r="176" spans="1:27" s="23" customFormat="1" ht="12.95" customHeight="1" x14ac:dyDescent="0.2">
      <c r="A176" s="24"/>
      <c r="B176" s="24"/>
      <c r="C176" s="24"/>
      <c r="D176" s="24"/>
      <c r="E176" s="24"/>
    </row>
    <row r="177" spans="1:5" s="23" customFormat="1" ht="12.95" customHeight="1" x14ac:dyDescent="0.2">
      <c r="A177" s="24"/>
      <c r="B177" s="24"/>
      <c r="C177" s="24"/>
      <c r="D177" s="24"/>
      <c r="E177" s="24"/>
    </row>
    <row r="178" spans="1:5" s="23" customFormat="1" ht="12.95" customHeight="1" x14ac:dyDescent="0.2">
      <c r="A178" s="24"/>
      <c r="B178" s="24"/>
      <c r="C178" s="24"/>
      <c r="D178" s="24"/>
      <c r="E178" s="24"/>
    </row>
    <row r="179" spans="1:5" s="23" customFormat="1" ht="12.95" customHeight="1" x14ac:dyDescent="0.2">
      <c r="A179" s="24"/>
      <c r="B179" s="24"/>
      <c r="C179" s="24"/>
      <c r="D179" s="24"/>
      <c r="E179" s="24"/>
    </row>
    <row r="180" spans="1:5" s="23" customFormat="1" ht="12.95" customHeight="1" x14ac:dyDescent="0.2">
      <c r="A180" s="24"/>
      <c r="B180" s="24"/>
      <c r="C180" s="24"/>
      <c r="D180" s="24"/>
      <c r="E180" s="24"/>
    </row>
    <row r="181" spans="1:5" s="23" customFormat="1" ht="12.95" customHeight="1" x14ac:dyDescent="0.2">
      <c r="A181" s="24"/>
      <c r="B181" s="24"/>
      <c r="C181" s="24"/>
      <c r="D181" s="24"/>
      <c r="E181" s="24"/>
    </row>
    <row r="182" spans="1:5" s="23" customFormat="1" ht="12.95" customHeight="1" x14ac:dyDescent="0.2">
      <c r="A182" s="24"/>
      <c r="B182" s="24"/>
      <c r="C182" s="24"/>
      <c r="D182" s="24"/>
      <c r="E182" s="24"/>
    </row>
    <row r="183" spans="1:5" s="23" customFormat="1" ht="12.95" customHeight="1" x14ac:dyDescent="0.2">
      <c r="A183" s="24"/>
      <c r="B183" s="24"/>
      <c r="C183" s="24"/>
      <c r="D183" s="24"/>
      <c r="E183" s="24"/>
    </row>
    <row r="184" spans="1:5" s="23" customFormat="1" ht="12.95" customHeight="1" x14ac:dyDescent="0.2">
      <c r="A184" s="24"/>
      <c r="B184" s="24"/>
      <c r="C184" s="24"/>
      <c r="D184" s="24"/>
      <c r="E184" s="24"/>
    </row>
    <row r="185" spans="1:5" s="23" customFormat="1" ht="12.95" customHeight="1" x14ac:dyDescent="0.2">
      <c r="A185" s="24"/>
      <c r="B185" s="24"/>
      <c r="C185" s="24"/>
      <c r="D185" s="24"/>
      <c r="E185" s="24"/>
    </row>
    <row r="186" spans="1:5" s="23" customFormat="1" ht="12.95" customHeight="1" x14ac:dyDescent="0.2">
      <c r="A186" s="24"/>
      <c r="B186" s="24"/>
      <c r="C186" s="24"/>
      <c r="D186" s="24"/>
      <c r="E186" s="24"/>
    </row>
    <row r="187" spans="1:5" s="23" customFormat="1" ht="12.95" customHeight="1" x14ac:dyDescent="0.2">
      <c r="A187" s="24"/>
      <c r="B187" s="24"/>
      <c r="C187" s="24"/>
      <c r="D187" s="24"/>
      <c r="E187" s="24"/>
    </row>
    <row r="188" spans="1:5" s="23" customFormat="1" ht="12.95" customHeight="1" x14ac:dyDescent="0.2">
      <c r="A188" s="24"/>
      <c r="B188" s="24"/>
      <c r="C188" s="24"/>
      <c r="D188" s="24"/>
      <c r="E188" s="24"/>
    </row>
    <row r="189" spans="1:5" s="23" customFormat="1" ht="12.95" customHeight="1" x14ac:dyDescent="0.2">
      <c r="A189" s="24"/>
      <c r="B189" s="24"/>
      <c r="C189" s="24"/>
      <c r="D189" s="24"/>
      <c r="E189" s="24"/>
    </row>
    <row r="190" spans="1:5" s="23" customFormat="1" ht="12.95" customHeight="1" x14ac:dyDescent="0.2">
      <c r="A190" s="24"/>
      <c r="B190" s="24"/>
      <c r="C190" s="24"/>
      <c r="D190" s="24"/>
      <c r="E190" s="24"/>
    </row>
    <row r="191" spans="1:5" s="23" customFormat="1" ht="12.95" customHeight="1" x14ac:dyDescent="0.2">
      <c r="A191" s="24"/>
      <c r="B191" s="24"/>
      <c r="C191" s="24"/>
      <c r="D191" s="24"/>
      <c r="E191" s="24"/>
    </row>
    <row r="192" spans="1:5" s="23" customFormat="1" ht="12.95" customHeight="1" x14ac:dyDescent="0.2">
      <c r="A192" s="24"/>
      <c r="B192" s="24"/>
      <c r="C192" s="24"/>
      <c r="D192" s="24"/>
      <c r="E192" s="24"/>
    </row>
    <row r="193" spans="1:5" s="23" customFormat="1" ht="12.95" customHeight="1" x14ac:dyDescent="0.2">
      <c r="A193" s="24"/>
      <c r="B193" s="24"/>
      <c r="C193" s="24"/>
      <c r="D193" s="24"/>
      <c r="E193" s="24"/>
    </row>
    <row r="194" spans="1:5" s="23" customFormat="1" ht="12.95" customHeight="1" x14ac:dyDescent="0.2">
      <c r="A194" s="24"/>
      <c r="B194" s="24"/>
      <c r="C194" s="24"/>
      <c r="D194" s="24"/>
      <c r="E194" s="24"/>
    </row>
    <row r="195" spans="1:5" s="23" customFormat="1" ht="12.95" customHeight="1" x14ac:dyDescent="0.2">
      <c r="A195" s="24"/>
      <c r="B195" s="24"/>
      <c r="C195" s="24"/>
      <c r="D195" s="24"/>
      <c r="E195" s="24"/>
    </row>
    <row r="196" spans="1:5" s="23" customFormat="1" ht="12.95" customHeight="1" x14ac:dyDescent="0.2">
      <c r="A196" s="24"/>
      <c r="B196" s="24"/>
      <c r="C196" s="24"/>
      <c r="D196" s="24"/>
      <c r="E196" s="24"/>
    </row>
    <row r="197" spans="1:5" s="23" customFormat="1" ht="12.95" customHeight="1" x14ac:dyDescent="0.2">
      <c r="A197" s="24"/>
      <c r="B197" s="24"/>
      <c r="C197" s="24"/>
      <c r="D197" s="24"/>
      <c r="E197" s="24"/>
    </row>
    <row r="198" spans="1:5" s="23" customFormat="1" ht="12.95" customHeight="1" x14ac:dyDescent="0.2">
      <c r="A198" s="24"/>
      <c r="B198" s="24"/>
      <c r="C198" s="24"/>
      <c r="D198" s="24"/>
      <c r="E198" s="24"/>
    </row>
    <row r="199" spans="1:5" s="23" customFormat="1" ht="12.95" customHeight="1" x14ac:dyDescent="0.2">
      <c r="A199" s="24"/>
      <c r="B199" s="24"/>
      <c r="C199" s="24"/>
      <c r="D199" s="24"/>
      <c r="E199" s="24"/>
    </row>
    <row r="200" spans="1:5" s="23" customFormat="1" ht="12.95" customHeight="1" x14ac:dyDescent="0.2">
      <c r="A200" s="24"/>
      <c r="B200" s="24"/>
      <c r="C200" s="24"/>
      <c r="D200" s="24"/>
      <c r="E200" s="24"/>
    </row>
    <row r="201" spans="1:5" s="23" customFormat="1" ht="12.95" customHeight="1" x14ac:dyDescent="0.2">
      <c r="A201" s="24"/>
      <c r="B201" s="24"/>
      <c r="C201" s="24"/>
      <c r="D201" s="24"/>
      <c r="E201" s="24"/>
    </row>
    <row r="202" spans="1:5" s="23" customFormat="1" ht="12.95" customHeight="1" x14ac:dyDescent="0.2">
      <c r="A202" s="24"/>
      <c r="B202" s="24"/>
      <c r="C202" s="24"/>
      <c r="D202" s="24"/>
      <c r="E202" s="24"/>
    </row>
    <row r="203" spans="1:5" s="23" customFormat="1" ht="12.95" customHeight="1" x14ac:dyDescent="0.2">
      <c r="A203" s="24"/>
      <c r="B203" s="24"/>
      <c r="C203" s="24"/>
      <c r="D203" s="24"/>
      <c r="E203" s="24"/>
    </row>
    <row r="204" spans="1:5" s="23" customFormat="1" ht="12.95" customHeight="1" x14ac:dyDescent="0.2">
      <c r="A204" s="24"/>
      <c r="B204" s="24"/>
      <c r="C204" s="24"/>
      <c r="D204" s="24"/>
      <c r="E204" s="24"/>
    </row>
    <row r="205" spans="1:5" s="23" customFormat="1" ht="12.95" customHeight="1" x14ac:dyDescent="0.2">
      <c r="A205" s="24"/>
      <c r="B205" s="24"/>
      <c r="C205" s="24"/>
      <c r="D205" s="24"/>
      <c r="E205" s="24"/>
    </row>
    <row r="206" spans="1:5" s="23" customFormat="1" ht="12.95" customHeight="1" x14ac:dyDescent="0.2">
      <c r="A206" s="24"/>
      <c r="B206" s="24"/>
      <c r="C206" s="24"/>
      <c r="D206" s="24"/>
      <c r="E206" s="24"/>
    </row>
    <row r="207" spans="1:5" s="23" customFormat="1" ht="12.95" customHeight="1" x14ac:dyDescent="0.2">
      <c r="A207" s="24"/>
      <c r="B207" s="24"/>
      <c r="C207" s="24"/>
      <c r="D207" s="24"/>
      <c r="E207" s="24"/>
    </row>
    <row r="208" spans="1:5" s="23" customFormat="1" ht="12.95" customHeight="1" x14ac:dyDescent="0.2">
      <c r="A208" s="24"/>
      <c r="B208" s="24"/>
      <c r="C208" s="24"/>
      <c r="D208" s="24"/>
      <c r="E208" s="24"/>
    </row>
    <row r="209" spans="1:5" s="23" customFormat="1" ht="12.95" customHeight="1" x14ac:dyDescent="0.2">
      <c r="A209" s="24"/>
      <c r="B209" s="24"/>
      <c r="C209" s="24"/>
      <c r="D209" s="24"/>
      <c r="E209" s="24"/>
    </row>
    <row r="210" spans="1:5" s="23" customFormat="1" ht="12.95" customHeight="1" x14ac:dyDescent="0.2">
      <c r="A210" s="24"/>
      <c r="B210" s="24"/>
      <c r="C210" s="24"/>
      <c r="D210" s="24"/>
      <c r="E210" s="24"/>
    </row>
    <row r="211" spans="1:5" s="23" customFormat="1" ht="12.95" customHeight="1" x14ac:dyDescent="0.2">
      <c r="A211" s="24"/>
      <c r="B211" s="24"/>
      <c r="C211" s="24"/>
      <c r="D211" s="24"/>
      <c r="E211" s="24"/>
    </row>
    <row r="212" spans="1:5" s="23" customFormat="1" ht="12.95" customHeight="1" x14ac:dyDescent="0.2">
      <c r="A212" s="24"/>
      <c r="B212" s="24"/>
      <c r="C212" s="24"/>
      <c r="D212" s="24"/>
      <c r="E212" s="24"/>
    </row>
    <row r="213" spans="1:5" s="23" customFormat="1" ht="12.95" customHeight="1" x14ac:dyDescent="0.2">
      <c r="A213" s="24"/>
      <c r="B213" s="24"/>
      <c r="C213" s="24"/>
      <c r="D213" s="24"/>
      <c r="E213" s="24"/>
    </row>
    <row r="214" spans="1:5" s="23" customFormat="1" ht="12.95" customHeight="1" x14ac:dyDescent="0.2">
      <c r="A214" s="24"/>
      <c r="B214" s="24"/>
      <c r="C214" s="24"/>
      <c r="D214" s="24"/>
      <c r="E214" s="24"/>
    </row>
    <row r="215" spans="1:5" s="23" customFormat="1" ht="12.95" customHeight="1" x14ac:dyDescent="0.2">
      <c r="A215" s="24"/>
      <c r="B215" s="24"/>
      <c r="C215" s="24"/>
      <c r="D215" s="24"/>
      <c r="E215" s="24"/>
    </row>
    <row r="216" spans="1:5" s="23" customFormat="1" ht="12.95" customHeight="1" x14ac:dyDescent="0.2">
      <c r="A216" s="24"/>
      <c r="B216" s="24"/>
      <c r="C216" s="24"/>
      <c r="D216" s="24"/>
      <c r="E216" s="24"/>
    </row>
    <row r="217" spans="1:5" s="23" customFormat="1" ht="12.95" customHeight="1" x14ac:dyDescent="0.2">
      <c r="A217" s="24"/>
      <c r="B217" s="24"/>
      <c r="C217" s="24"/>
      <c r="D217" s="24"/>
      <c r="E217" s="24"/>
    </row>
    <row r="218" spans="1:5" s="23" customFormat="1" ht="12.95" customHeight="1" x14ac:dyDescent="0.2">
      <c r="A218" s="24"/>
      <c r="B218" s="24"/>
      <c r="C218" s="24"/>
      <c r="D218" s="24"/>
      <c r="E218" s="24"/>
    </row>
    <row r="219" spans="1:5" s="23" customFormat="1" ht="12.95" customHeight="1" x14ac:dyDescent="0.2">
      <c r="A219" s="24"/>
      <c r="B219" s="24"/>
      <c r="C219" s="24"/>
      <c r="D219" s="24"/>
      <c r="E219" s="24"/>
    </row>
    <row r="220" spans="1:5" s="23" customFormat="1" ht="12.95" customHeight="1" x14ac:dyDescent="0.2">
      <c r="A220" s="24"/>
      <c r="B220" s="24"/>
      <c r="C220" s="24"/>
      <c r="D220" s="24"/>
      <c r="E220" s="24"/>
    </row>
    <row r="221" spans="1:5" s="23" customFormat="1" ht="12.95" customHeight="1" x14ac:dyDescent="0.2">
      <c r="A221" s="24"/>
      <c r="B221" s="24"/>
      <c r="C221" s="24"/>
      <c r="D221" s="24"/>
      <c r="E221" s="24"/>
    </row>
    <row r="222" spans="1:5" s="23" customFormat="1" ht="12.95" customHeight="1" x14ac:dyDescent="0.2">
      <c r="A222" s="24"/>
      <c r="B222" s="24"/>
      <c r="C222" s="24"/>
      <c r="D222" s="24"/>
      <c r="E222" s="24"/>
    </row>
    <row r="223" spans="1:5" s="23" customFormat="1" ht="12.95" customHeight="1" x14ac:dyDescent="0.2">
      <c r="A223" s="24"/>
      <c r="B223" s="24"/>
      <c r="C223" s="24"/>
      <c r="D223" s="24"/>
      <c r="E223" s="24"/>
    </row>
    <row r="224" spans="1:5" s="23" customFormat="1" ht="12.95" customHeight="1" x14ac:dyDescent="0.2">
      <c r="A224" s="24"/>
      <c r="B224" s="24"/>
      <c r="C224" s="24"/>
      <c r="D224" s="24"/>
      <c r="E224" s="24"/>
    </row>
    <row r="225" spans="1:5" s="23" customFormat="1" ht="12.95" customHeight="1" x14ac:dyDescent="0.2">
      <c r="A225" s="24"/>
      <c r="B225" s="24"/>
      <c r="C225" s="24"/>
      <c r="D225" s="24"/>
      <c r="E225" s="24"/>
    </row>
    <row r="226" spans="1:5" s="23" customFormat="1" ht="12.95" customHeight="1" x14ac:dyDescent="0.2">
      <c r="A226" s="24"/>
      <c r="B226" s="24"/>
      <c r="C226" s="24"/>
      <c r="D226" s="24"/>
      <c r="E226" s="24"/>
    </row>
    <row r="227" spans="1:5" s="23" customFormat="1" ht="12.95" customHeight="1" x14ac:dyDescent="0.2">
      <c r="A227" s="24"/>
      <c r="B227" s="24"/>
      <c r="C227" s="24"/>
      <c r="D227" s="24"/>
      <c r="E227" s="24"/>
    </row>
    <row r="228" spans="1:5" s="23" customFormat="1" ht="12.95" customHeight="1" x14ac:dyDescent="0.2">
      <c r="A228" s="24"/>
      <c r="B228" s="24"/>
      <c r="C228" s="24"/>
      <c r="D228" s="24"/>
      <c r="E228" s="24"/>
    </row>
    <row r="229" spans="1:5" s="23" customFormat="1" ht="12.95" customHeight="1" x14ac:dyDescent="0.2">
      <c r="A229" s="24"/>
      <c r="B229" s="24"/>
      <c r="C229" s="24"/>
      <c r="D229" s="24"/>
      <c r="E229" s="24"/>
    </row>
    <row r="230" spans="1:5" s="23" customFormat="1" ht="12.95" customHeight="1" x14ac:dyDescent="0.2">
      <c r="A230" s="24"/>
      <c r="B230" s="24"/>
      <c r="C230" s="24"/>
      <c r="D230" s="24"/>
      <c r="E230" s="24"/>
    </row>
    <row r="231" spans="1:5" s="23" customFormat="1" ht="12.95" customHeight="1" x14ac:dyDescent="0.2">
      <c r="A231" s="24"/>
      <c r="B231" s="24"/>
      <c r="C231" s="24"/>
      <c r="D231" s="24"/>
      <c r="E231" s="24"/>
    </row>
    <row r="232" spans="1:5" s="23" customFormat="1" ht="12.95" customHeight="1" x14ac:dyDescent="0.2">
      <c r="A232" s="24"/>
      <c r="B232" s="24"/>
      <c r="C232" s="24"/>
      <c r="D232" s="24"/>
      <c r="E232" s="24"/>
    </row>
    <row r="233" spans="1:5" s="23" customFormat="1" ht="12.95" customHeight="1" x14ac:dyDescent="0.2">
      <c r="A233" s="24"/>
      <c r="B233" s="24"/>
      <c r="C233" s="24"/>
      <c r="D233" s="24"/>
      <c r="E233" s="24"/>
    </row>
    <row r="234" spans="1:5" s="23" customFormat="1" ht="12.95" customHeight="1" x14ac:dyDescent="0.2">
      <c r="A234" s="24"/>
      <c r="B234" s="24"/>
      <c r="C234" s="24"/>
      <c r="D234" s="24"/>
      <c r="E234" s="24"/>
    </row>
    <row r="235" spans="1:5" s="23" customFormat="1" ht="12.95" customHeight="1" x14ac:dyDescent="0.2">
      <c r="A235" s="24"/>
      <c r="B235" s="24"/>
      <c r="C235" s="24"/>
      <c r="D235" s="24"/>
      <c r="E235" s="24"/>
    </row>
    <row r="236" spans="1:5" s="23" customFormat="1" ht="12.95" customHeight="1" x14ac:dyDescent="0.2">
      <c r="A236" s="24"/>
      <c r="B236" s="24"/>
      <c r="C236" s="24"/>
      <c r="D236" s="24"/>
      <c r="E236" s="24"/>
    </row>
    <row r="237" spans="1:5" s="23" customFormat="1" ht="12.95" customHeight="1" x14ac:dyDescent="0.2">
      <c r="A237" s="24"/>
      <c r="B237" s="24"/>
      <c r="C237" s="24"/>
      <c r="D237" s="24"/>
      <c r="E237" s="24"/>
    </row>
    <row r="238" spans="1:5" s="23" customFormat="1" ht="12.95" customHeight="1" x14ac:dyDescent="0.2">
      <c r="A238" s="24"/>
      <c r="B238" s="24"/>
      <c r="C238" s="24"/>
      <c r="D238" s="24"/>
      <c r="E238" s="24"/>
    </row>
    <row r="239" spans="1:5" s="23" customFormat="1" ht="12.95" customHeight="1" x14ac:dyDescent="0.2">
      <c r="A239" s="24"/>
      <c r="B239" s="24"/>
      <c r="C239" s="24"/>
      <c r="D239" s="24"/>
      <c r="E239" s="24"/>
    </row>
    <row r="240" spans="1:5" s="23" customFormat="1" ht="12.95" customHeight="1" x14ac:dyDescent="0.2">
      <c r="A240" s="24"/>
      <c r="B240" s="24"/>
      <c r="C240" s="24"/>
      <c r="D240" s="24"/>
      <c r="E240" s="24"/>
    </row>
    <row r="241" spans="1:5" s="23" customFormat="1" ht="12.95" customHeight="1" x14ac:dyDescent="0.2">
      <c r="A241" s="24"/>
      <c r="B241" s="24"/>
      <c r="C241" s="24"/>
      <c r="D241" s="24"/>
      <c r="E241" s="24"/>
    </row>
    <row r="242" spans="1:5" s="23" customFormat="1" ht="12.95" customHeight="1" x14ac:dyDescent="0.2">
      <c r="A242" s="24"/>
      <c r="B242" s="24"/>
      <c r="C242" s="24"/>
      <c r="D242" s="24"/>
      <c r="E242" s="24"/>
    </row>
    <row r="243" spans="1:5" s="23" customFormat="1" ht="12.95" customHeight="1" x14ac:dyDescent="0.2">
      <c r="A243" s="24"/>
      <c r="B243" s="24"/>
      <c r="C243" s="24"/>
      <c r="D243" s="24"/>
      <c r="E243" s="24"/>
    </row>
    <row r="244" spans="1:5" s="23" customFormat="1" ht="12.95" customHeight="1" x14ac:dyDescent="0.2">
      <c r="A244" s="24"/>
      <c r="B244" s="24"/>
      <c r="C244" s="24"/>
      <c r="D244" s="24"/>
      <c r="E244" s="24"/>
    </row>
    <row r="245" spans="1:5" s="23" customFormat="1" ht="12.95" customHeight="1" x14ac:dyDescent="0.2">
      <c r="A245" s="24"/>
      <c r="B245" s="24"/>
      <c r="C245" s="24"/>
      <c r="D245" s="24"/>
      <c r="E245" s="24"/>
    </row>
    <row r="246" spans="1:5" s="23" customFormat="1" ht="12.95" customHeight="1" x14ac:dyDescent="0.2">
      <c r="A246" s="24"/>
      <c r="B246" s="24"/>
      <c r="C246" s="24"/>
      <c r="D246" s="24"/>
      <c r="E246" s="24"/>
    </row>
    <row r="247" spans="1:5" s="23" customFormat="1" ht="12.95" customHeight="1" x14ac:dyDescent="0.2">
      <c r="A247" s="24"/>
      <c r="B247" s="24"/>
      <c r="C247" s="24"/>
      <c r="D247" s="24"/>
      <c r="E247" s="24"/>
    </row>
    <row r="248" spans="1:5" s="23" customFormat="1" ht="12.95" customHeight="1" x14ac:dyDescent="0.2">
      <c r="A248" s="24"/>
      <c r="B248" s="24"/>
      <c r="C248" s="24"/>
      <c r="D248" s="24"/>
      <c r="E248" s="24"/>
    </row>
    <row r="249" spans="1:5" s="23" customFormat="1" ht="12.95" customHeight="1" x14ac:dyDescent="0.2">
      <c r="A249" s="24"/>
      <c r="B249" s="24"/>
      <c r="C249" s="24"/>
      <c r="D249" s="24"/>
      <c r="E249" s="24"/>
    </row>
    <row r="250" spans="1:5" s="23" customFormat="1" ht="12.95" customHeight="1" x14ac:dyDescent="0.2">
      <c r="A250" s="24"/>
      <c r="B250" s="24"/>
      <c r="C250" s="24"/>
      <c r="D250" s="24"/>
      <c r="E250" s="24"/>
    </row>
    <row r="251" spans="1:5" s="23" customFormat="1" ht="12.95" customHeight="1" x14ac:dyDescent="0.2">
      <c r="A251" s="24"/>
      <c r="B251" s="24"/>
      <c r="C251" s="24"/>
      <c r="D251" s="24"/>
      <c r="E251" s="24"/>
    </row>
    <row r="252" spans="1:5" s="23" customFormat="1" ht="12.95" customHeight="1" x14ac:dyDescent="0.2">
      <c r="A252" s="24"/>
      <c r="B252" s="24"/>
      <c r="C252" s="24"/>
      <c r="D252" s="24"/>
      <c r="E252" s="24"/>
    </row>
    <row r="253" spans="1:5" s="23" customFormat="1" ht="12.95" customHeight="1" x14ac:dyDescent="0.2">
      <c r="A253" s="24"/>
      <c r="B253" s="24"/>
      <c r="C253" s="24"/>
      <c r="D253" s="24"/>
      <c r="E253" s="24"/>
    </row>
    <row r="254" spans="1:5" s="23" customFormat="1" ht="12.95" customHeight="1" x14ac:dyDescent="0.2">
      <c r="A254" s="24"/>
      <c r="B254" s="24"/>
      <c r="C254" s="24"/>
      <c r="D254" s="24"/>
      <c r="E254" s="24"/>
    </row>
    <row r="255" spans="1:5" s="23" customFormat="1" ht="12.95" customHeight="1" x14ac:dyDescent="0.2">
      <c r="A255" s="24"/>
      <c r="B255" s="24"/>
      <c r="C255" s="24"/>
      <c r="D255" s="24"/>
      <c r="E255" s="24"/>
    </row>
    <row r="256" spans="1:5" s="23" customFormat="1" ht="12.95" customHeight="1" x14ac:dyDescent="0.2">
      <c r="A256" s="24"/>
      <c r="B256" s="24"/>
      <c r="C256" s="24"/>
      <c r="D256" s="24"/>
      <c r="E256" s="24"/>
    </row>
    <row r="257" spans="1:5" s="23" customFormat="1" ht="12.95" customHeight="1" x14ac:dyDescent="0.2">
      <c r="A257" s="24"/>
      <c r="B257" s="24"/>
      <c r="C257" s="24"/>
      <c r="D257" s="24"/>
      <c r="E257" s="24"/>
    </row>
    <row r="258" spans="1:5" s="23" customFormat="1" ht="12.95" customHeight="1" x14ac:dyDescent="0.2">
      <c r="A258" s="24"/>
      <c r="B258" s="24"/>
      <c r="C258" s="24"/>
      <c r="D258" s="24"/>
      <c r="E258" s="24"/>
    </row>
    <row r="259" spans="1:5" s="23" customFormat="1" ht="12.95" customHeight="1" x14ac:dyDescent="0.2">
      <c r="A259" s="24"/>
      <c r="B259" s="24"/>
      <c r="C259" s="24"/>
      <c r="D259" s="24"/>
      <c r="E259" s="24"/>
    </row>
    <row r="260" spans="1:5" s="23" customFormat="1" ht="12.95" customHeight="1" x14ac:dyDescent="0.2">
      <c r="A260" s="24"/>
      <c r="B260" s="24"/>
      <c r="C260" s="24"/>
      <c r="D260" s="24"/>
      <c r="E260" s="24"/>
    </row>
    <row r="261" spans="1:5" s="23" customFormat="1" ht="12.95" customHeight="1" x14ac:dyDescent="0.2">
      <c r="A261" s="24"/>
      <c r="B261" s="24"/>
      <c r="C261" s="24"/>
      <c r="D261" s="24"/>
      <c r="E261" s="24"/>
    </row>
    <row r="262" spans="1:5" s="23" customFormat="1" ht="12.95" customHeight="1" x14ac:dyDescent="0.2">
      <c r="A262" s="24"/>
      <c r="B262" s="24"/>
      <c r="C262" s="24"/>
      <c r="D262" s="24"/>
      <c r="E262" s="24"/>
    </row>
    <row r="263" spans="1:5" s="23" customFormat="1" ht="12.95" customHeight="1" x14ac:dyDescent="0.2">
      <c r="A263" s="24"/>
      <c r="B263" s="24"/>
      <c r="C263" s="24"/>
      <c r="D263" s="24"/>
      <c r="E263" s="24"/>
    </row>
    <row r="264" spans="1:5" s="23" customFormat="1" ht="12.95" customHeight="1" x14ac:dyDescent="0.2">
      <c r="A264" s="24"/>
      <c r="B264" s="24"/>
      <c r="C264" s="24"/>
      <c r="D264" s="24"/>
      <c r="E264" s="24"/>
    </row>
    <row r="265" spans="1:5" s="23" customFormat="1" ht="12.95" customHeight="1" x14ac:dyDescent="0.2">
      <c r="A265" s="24"/>
      <c r="B265" s="24"/>
      <c r="C265" s="24"/>
      <c r="D265" s="24"/>
      <c r="E265" s="24"/>
    </row>
    <row r="266" spans="1:5" s="23" customFormat="1" ht="12.95" customHeight="1" x14ac:dyDescent="0.2">
      <c r="A266" s="24"/>
      <c r="B266" s="24"/>
      <c r="C266" s="24"/>
      <c r="D266" s="24"/>
      <c r="E266" s="24"/>
    </row>
    <row r="267" spans="1:5" s="23" customFormat="1" ht="12.95" customHeight="1" x14ac:dyDescent="0.2">
      <c r="A267" s="24"/>
      <c r="B267" s="24"/>
      <c r="C267" s="24"/>
      <c r="D267" s="24"/>
      <c r="E267" s="24"/>
    </row>
    <row r="268" spans="1:5" s="23" customFormat="1" ht="12.95" customHeight="1" x14ac:dyDescent="0.2">
      <c r="A268" s="24"/>
      <c r="B268" s="24"/>
      <c r="C268" s="24"/>
      <c r="D268" s="24"/>
      <c r="E268" s="24"/>
    </row>
    <row r="269" spans="1:5" s="23" customFormat="1" ht="12.95" customHeight="1" x14ac:dyDescent="0.2">
      <c r="A269" s="24"/>
      <c r="B269" s="24"/>
      <c r="C269" s="24"/>
      <c r="D269" s="24"/>
      <c r="E269" s="24"/>
    </row>
    <row r="270" spans="1:5" s="23" customFormat="1" ht="12.95" customHeight="1" x14ac:dyDescent="0.2">
      <c r="A270" s="24"/>
      <c r="B270" s="24"/>
      <c r="C270" s="24"/>
      <c r="D270" s="24"/>
      <c r="E270" s="24"/>
    </row>
    <row r="271" spans="1:5" s="23" customFormat="1" ht="12.95" customHeight="1" x14ac:dyDescent="0.2">
      <c r="A271" s="24"/>
      <c r="B271" s="24"/>
      <c r="C271" s="24"/>
      <c r="D271" s="24"/>
      <c r="E271" s="24"/>
    </row>
    <row r="272" spans="1:5" s="23" customFormat="1" ht="12.95" customHeight="1" x14ac:dyDescent="0.2">
      <c r="A272" s="24"/>
      <c r="B272" s="24"/>
      <c r="C272" s="24"/>
      <c r="D272" s="24"/>
      <c r="E272" s="24"/>
    </row>
    <row r="273" spans="1:5" s="23" customFormat="1" ht="12.95" customHeight="1" x14ac:dyDescent="0.2">
      <c r="A273" s="24"/>
      <c r="B273" s="24"/>
      <c r="C273" s="24"/>
      <c r="D273" s="24"/>
      <c r="E273" s="24"/>
    </row>
    <row r="274" spans="1:5" s="23" customFormat="1" ht="12.95" customHeight="1" x14ac:dyDescent="0.2">
      <c r="A274" s="24"/>
      <c r="B274" s="24"/>
      <c r="C274" s="24"/>
      <c r="D274" s="24"/>
      <c r="E274" s="24"/>
    </row>
    <row r="275" spans="1:5" s="23" customFormat="1" ht="12.95" customHeight="1" x14ac:dyDescent="0.2">
      <c r="A275" s="24"/>
      <c r="B275" s="24"/>
      <c r="C275" s="24"/>
      <c r="D275" s="24"/>
      <c r="E275" s="24"/>
    </row>
    <row r="276" spans="1:5" s="23" customFormat="1" ht="12.95" customHeight="1" x14ac:dyDescent="0.2">
      <c r="A276" s="24"/>
      <c r="B276" s="24"/>
      <c r="C276" s="24"/>
      <c r="D276" s="24"/>
      <c r="E276" s="24"/>
    </row>
    <row r="277" spans="1:5" s="23" customFormat="1" ht="12.95" customHeight="1" x14ac:dyDescent="0.2">
      <c r="A277" s="24"/>
      <c r="B277" s="24"/>
      <c r="C277" s="24"/>
      <c r="D277" s="24"/>
      <c r="E277" s="24"/>
    </row>
    <row r="278" spans="1:5" s="23" customFormat="1" ht="12.95" customHeight="1" x14ac:dyDescent="0.2">
      <c r="A278" s="24"/>
      <c r="B278" s="24"/>
      <c r="C278" s="24"/>
      <c r="D278" s="24"/>
      <c r="E278" s="24"/>
    </row>
    <row r="279" spans="1:5" s="23" customFormat="1" ht="12.95" customHeight="1" x14ac:dyDescent="0.2">
      <c r="A279" s="24"/>
      <c r="B279" s="24"/>
      <c r="C279" s="24"/>
      <c r="D279" s="24"/>
      <c r="E279" s="24"/>
    </row>
    <row r="280" spans="1:5" s="23" customFormat="1" ht="12.95" customHeight="1" x14ac:dyDescent="0.2">
      <c r="A280" s="24"/>
      <c r="B280" s="24"/>
      <c r="C280" s="24"/>
      <c r="D280" s="24"/>
      <c r="E280" s="24"/>
    </row>
    <row r="281" spans="1:5" s="23" customFormat="1" ht="12.95" customHeight="1" x14ac:dyDescent="0.2">
      <c r="A281" s="24"/>
      <c r="B281" s="24"/>
      <c r="C281" s="24"/>
      <c r="D281" s="24"/>
      <c r="E281" s="24"/>
    </row>
    <row r="282" spans="1:5" s="23" customFormat="1" ht="12.95" customHeight="1" x14ac:dyDescent="0.2">
      <c r="A282" s="24"/>
      <c r="B282" s="24"/>
      <c r="C282" s="24"/>
      <c r="D282" s="24"/>
      <c r="E282" s="24"/>
    </row>
    <row r="283" spans="1:5" s="23" customFormat="1" ht="12.95" customHeight="1" x14ac:dyDescent="0.2">
      <c r="A283" s="24"/>
      <c r="B283" s="24"/>
      <c r="C283" s="24"/>
      <c r="D283" s="24"/>
      <c r="E283" s="24"/>
    </row>
    <row r="284" spans="1:5" s="23" customFormat="1" ht="12.95" customHeight="1" x14ac:dyDescent="0.2">
      <c r="A284" s="24"/>
      <c r="B284" s="24"/>
      <c r="C284" s="24"/>
      <c r="D284" s="24"/>
      <c r="E284" s="24"/>
    </row>
    <row r="285" spans="1:5" s="23" customFormat="1" ht="12.95" customHeight="1" x14ac:dyDescent="0.2">
      <c r="A285" s="24"/>
      <c r="B285" s="24"/>
      <c r="C285" s="24"/>
      <c r="D285" s="24"/>
      <c r="E285" s="24"/>
    </row>
    <row r="286" spans="1:5" s="23" customFormat="1" ht="12.95" customHeight="1" x14ac:dyDescent="0.2">
      <c r="A286" s="24"/>
      <c r="B286" s="24"/>
      <c r="C286" s="24"/>
      <c r="D286" s="24"/>
      <c r="E286" s="24"/>
    </row>
    <row r="287" spans="1:5" s="23" customFormat="1" ht="12.95" customHeight="1" x14ac:dyDescent="0.2">
      <c r="A287" s="24"/>
      <c r="B287" s="24"/>
      <c r="C287" s="24"/>
      <c r="D287" s="24"/>
      <c r="E287" s="24"/>
    </row>
    <row r="288" spans="1:5" s="23" customFormat="1" ht="12.95" customHeight="1" x14ac:dyDescent="0.2">
      <c r="A288" s="24"/>
      <c r="B288" s="24"/>
      <c r="C288" s="24"/>
      <c r="D288" s="24"/>
      <c r="E288" s="24"/>
    </row>
    <row r="289" spans="1:5" s="23" customFormat="1" ht="12.95" customHeight="1" x14ac:dyDescent="0.2">
      <c r="A289" s="24"/>
      <c r="B289" s="24"/>
      <c r="C289" s="24"/>
      <c r="D289" s="24"/>
      <c r="E289" s="24"/>
    </row>
    <row r="290" spans="1:5" s="23" customFormat="1" ht="12.95" customHeight="1" x14ac:dyDescent="0.2">
      <c r="A290" s="24"/>
      <c r="B290" s="24"/>
      <c r="C290" s="24"/>
      <c r="D290" s="24"/>
      <c r="E290" s="24"/>
    </row>
    <row r="291" spans="1:5" s="23" customFormat="1" ht="12.95" customHeight="1" x14ac:dyDescent="0.2">
      <c r="A291" s="24"/>
      <c r="B291" s="24"/>
      <c r="C291" s="24"/>
      <c r="D291" s="24"/>
      <c r="E291" s="24"/>
    </row>
    <row r="292" spans="1:5" s="23" customFormat="1" ht="12.95" customHeight="1" x14ac:dyDescent="0.2">
      <c r="A292" s="24"/>
      <c r="B292" s="24"/>
      <c r="C292" s="24"/>
      <c r="D292" s="24"/>
      <c r="E292" s="24"/>
    </row>
    <row r="293" spans="1:5" s="23" customFormat="1" ht="12.95" customHeight="1" x14ac:dyDescent="0.2">
      <c r="A293" s="24"/>
      <c r="B293" s="24"/>
      <c r="C293" s="24"/>
      <c r="D293" s="24"/>
      <c r="E293" s="24"/>
    </row>
    <row r="294" spans="1:5" s="23" customFormat="1" ht="12.95" customHeight="1" x14ac:dyDescent="0.2">
      <c r="A294" s="24"/>
      <c r="B294" s="24"/>
      <c r="C294" s="24"/>
      <c r="D294" s="24"/>
      <c r="E294" s="24"/>
    </row>
    <row r="295" spans="1:5" s="23" customFormat="1" ht="12.95" customHeight="1" x14ac:dyDescent="0.2">
      <c r="A295" s="24"/>
      <c r="B295" s="24"/>
      <c r="C295" s="24"/>
      <c r="D295" s="24"/>
      <c r="E295" s="24"/>
    </row>
    <row r="296" spans="1:5" s="23" customFormat="1" ht="12.95" customHeight="1" x14ac:dyDescent="0.2">
      <c r="A296" s="24"/>
      <c r="B296" s="24"/>
      <c r="C296" s="24"/>
      <c r="D296" s="24"/>
      <c r="E296" s="24"/>
    </row>
    <row r="297" spans="1:5" s="23" customFormat="1" ht="12.95" customHeight="1" x14ac:dyDescent="0.2">
      <c r="A297" s="24"/>
      <c r="B297" s="24"/>
      <c r="C297" s="24"/>
      <c r="D297" s="24"/>
      <c r="E297" s="24"/>
    </row>
    <row r="298" spans="1:5" s="23" customFormat="1" ht="12.95" customHeight="1" x14ac:dyDescent="0.2">
      <c r="A298" s="24"/>
      <c r="B298" s="24"/>
      <c r="C298" s="24"/>
      <c r="D298" s="24"/>
      <c r="E298" s="24"/>
    </row>
    <row r="299" spans="1:5" s="23" customFormat="1" ht="12.95" customHeight="1" x14ac:dyDescent="0.2">
      <c r="A299" s="24"/>
      <c r="B299" s="24"/>
      <c r="C299" s="24"/>
      <c r="D299" s="24"/>
      <c r="E299" s="24"/>
    </row>
    <row r="300" spans="1:5" s="23" customFormat="1" ht="12.95" customHeight="1" x14ac:dyDescent="0.2">
      <c r="A300" s="24"/>
      <c r="B300" s="24"/>
      <c r="C300" s="24"/>
      <c r="D300" s="24"/>
      <c r="E300" s="24"/>
    </row>
    <row r="301" spans="1:5" s="23" customFormat="1" ht="12.95" customHeight="1" x14ac:dyDescent="0.2">
      <c r="A301" s="24"/>
      <c r="B301" s="24"/>
      <c r="C301" s="24"/>
      <c r="D301" s="24"/>
      <c r="E301" s="24"/>
    </row>
    <row r="302" spans="1:5" s="23" customFormat="1" ht="12.95" customHeight="1" x14ac:dyDescent="0.2">
      <c r="A302" s="24"/>
      <c r="B302" s="24"/>
      <c r="C302" s="24"/>
      <c r="D302" s="24"/>
      <c r="E302" s="24"/>
    </row>
    <row r="303" spans="1:5" s="23" customFormat="1" ht="12.95" customHeight="1" x14ac:dyDescent="0.2">
      <c r="A303" s="24"/>
      <c r="B303" s="24"/>
      <c r="C303" s="24"/>
      <c r="D303" s="24"/>
      <c r="E303" s="24"/>
    </row>
    <row r="304" spans="1:5" s="23" customFormat="1" ht="12.95" customHeight="1" x14ac:dyDescent="0.2">
      <c r="A304" s="24"/>
      <c r="B304" s="24"/>
      <c r="C304" s="24"/>
      <c r="D304" s="24"/>
      <c r="E304" s="24"/>
    </row>
    <row r="305" spans="1:5" s="23" customFormat="1" ht="12.95" customHeight="1" x14ac:dyDescent="0.2">
      <c r="A305" s="24"/>
      <c r="B305" s="24"/>
      <c r="C305" s="24"/>
      <c r="D305" s="24"/>
      <c r="E305" s="24"/>
    </row>
    <row r="306" spans="1:5" s="23" customFormat="1" ht="12.95" customHeight="1" x14ac:dyDescent="0.2">
      <c r="A306" s="24"/>
      <c r="B306" s="24"/>
      <c r="C306" s="24"/>
      <c r="D306" s="24"/>
      <c r="E306" s="24"/>
    </row>
    <row r="307" spans="1:5" s="23" customFormat="1" ht="12.95" customHeight="1" x14ac:dyDescent="0.2">
      <c r="A307" s="24"/>
      <c r="B307" s="24"/>
      <c r="C307" s="24"/>
      <c r="D307" s="24"/>
      <c r="E307" s="24"/>
    </row>
    <row r="308" spans="1:5" s="23" customFormat="1" ht="12.95" customHeight="1" x14ac:dyDescent="0.2">
      <c r="A308" s="24"/>
      <c r="B308" s="24"/>
      <c r="C308" s="24"/>
      <c r="D308" s="24"/>
      <c r="E308" s="24"/>
    </row>
    <row r="309" spans="1:5" s="23" customFormat="1" ht="12.95" customHeight="1" x14ac:dyDescent="0.2">
      <c r="A309" s="24"/>
      <c r="B309" s="24"/>
      <c r="C309" s="24"/>
      <c r="D309" s="24"/>
      <c r="E309" s="24"/>
    </row>
    <row r="310" spans="1:5" s="23" customFormat="1" ht="12.95" customHeight="1" x14ac:dyDescent="0.2">
      <c r="A310" s="24"/>
      <c r="B310" s="24"/>
      <c r="C310" s="24"/>
      <c r="D310" s="24"/>
      <c r="E310" s="24"/>
    </row>
    <row r="311" spans="1:5" s="23" customFormat="1" ht="12.95" customHeight="1" x14ac:dyDescent="0.2">
      <c r="A311" s="24"/>
      <c r="B311" s="24"/>
      <c r="C311" s="24"/>
      <c r="D311" s="24"/>
      <c r="E311" s="24"/>
    </row>
    <row r="312" spans="1:5" s="23" customFormat="1" ht="12.95" customHeight="1" x14ac:dyDescent="0.2">
      <c r="A312" s="24"/>
      <c r="B312" s="24"/>
      <c r="C312" s="24"/>
      <c r="D312" s="24"/>
      <c r="E312" s="24"/>
    </row>
    <row r="313" spans="1:5" s="23" customFormat="1" ht="12.95" customHeight="1" x14ac:dyDescent="0.2">
      <c r="A313" s="24"/>
      <c r="B313" s="24"/>
      <c r="C313" s="24"/>
      <c r="D313" s="24"/>
      <c r="E313" s="24"/>
    </row>
    <row r="314" spans="1:5" s="23" customFormat="1" ht="12.95" customHeight="1" x14ac:dyDescent="0.2">
      <c r="A314" s="24"/>
      <c r="B314" s="24"/>
      <c r="C314" s="24"/>
      <c r="D314" s="24"/>
      <c r="E314" s="24"/>
    </row>
    <row r="315" spans="1:5" s="23" customFormat="1" ht="12.95" customHeight="1" x14ac:dyDescent="0.2">
      <c r="A315" s="24"/>
      <c r="B315" s="24"/>
      <c r="C315" s="24"/>
      <c r="D315" s="24"/>
      <c r="E315" s="24"/>
    </row>
    <row r="316" spans="1:5" s="23" customFormat="1" ht="12.95" customHeight="1" x14ac:dyDescent="0.2">
      <c r="A316" s="24"/>
      <c r="B316" s="24"/>
      <c r="C316" s="24"/>
      <c r="D316" s="24"/>
      <c r="E316" s="24"/>
    </row>
    <row r="317" spans="1:5" s="23" customFormat="1" ht="12.95" customHeight="1" x14ac:dyDescent="0.2">
      <c r="A317" s="24"/>
      <c r="B317" s="24"/>
      <c r="C317" s="24"/>
      <c r="D317" s="24"/>
      <c r="E317" s="24"/>
    </row>
    <row r="318" spans="1:5" s="23" customFormat="1" ht="12.95" customHeight="1" x14ac:dyDescent="0.2">
      <c r="A318" s="24"/>
      <c r="B318" s="24"/>
      <c r="C318" s="24"/>
      <c r="D318" s="24"/>
      <c r="E318" s="24"/>
    </row>
    <row r="319" spans="1:5" s="23" customFormat="1" ht="12.95" customHeight="1" x14ac:dyDescent="0.2">
      <c r="A319" s="24"/>
      <c r="B319" s="24"/>
      <c r="C319" s="24"/>
      <c r="D319" s="24"/>
      <c r="E319" s="24"/>
    </row>
    <row r="320" spans="1:5" s="23" customFormat="1" ht="12.95" customHeight="1" x14ac:dyDescent="0.2">
      <c r="A320" s="24"/>
      <c r="B320" s="24"/>
      <c r="C320" s="24"/>
      <c r="D320" s="24"/>
      <c r="E320" s="24"/>
    </row>
    <row r="321" spans="1:5" s="23" customFormat="1" ht="12.95" customHeight="1" x14ac:dyDescent="0.2">
      <c r="A321" s="24"/>
      <c r="B321" s="24"/>
      <c r="C321" s="24"/>
      <c r="D321" s="24"/>
      <c r="E321" s="24"/>
    </row>
    <row r="322" spans="1:5" s="23" customFormat="1" ht="12.95" customHeight="1" x14ac:dyDescent="0.2">
      <c r="A322" s="24"/>
      <c r="B322" s="24"/>
      <c r="C322" s="24"/>
      <c r="D322" s="24"/>
      <c r="E322" s="24"/>
    </row>
    <row r="323" spans="1:5" s="23" customFormat="1" ht="12.95" customHeight="1" x14ac:dyDescent="0.2">
      <c r="A323" s="24"/>
      <c r="B323" s="24"/>
      <c r="C323" s="24"/>
      <c r="D323" s="24"/>
      <c r="E323" s="24"/>
    </row>
    <row r="324" spans="1:5" s="23" customFormat="1" ht="12.95" customHeight="1" x14ac:dyDescent="0.2">
      <c r="A324" s="24"/>
      <c r="B324" s="24"/>
      <c r="C324" s="24"/>
      <c r="D324" s="24"/>
      <c r="E324" s="24"/>
    </row>
    <row r="325" spans="1:5" s="23" customFormat="1" ht="12.95" customHeight="1" x14ac:dyDescent="0.2">
      <c r="A325" s="24"/>
      <c r="B325" s="24"/>
      <c r="C325" s="24"/>
      <c r="D325" s="24"/>
      <c r="E325" s="24"/>
    </row>
    <row r="326" spans="1:5" s="23" customFormat="1" ht="12.95" customHeight="1" x14ac:dyDescent="0.2">
      <c r="A326" s="24"/>
      <c r="B326" s="24"/>
      <c r="C326" s="24"/>
      <c r="D326" s="24"/>
      <c r="E326" s="24"/>
    </row>
    <row r="327" spans="1:5" s="23" customFormat="1" ht="12.95" customHeight="1" x14ac:dyDescent="0.2">
      <c r="A327" s="24"/>
      <c r="B327" s="24"/>
      <c r="C327" s="24"/>
      <c r="D327" s="24"/>
      <c r="E327" s="24"/>
    </row>
    <row r="328" spans="1:5" s="23" customFormat="1" ht="12.95" customHeight="1" x14ac:dyDescent="0.2">
      <c r="A328" s="24"/>
      <c r="B328" s="24"/>
      <c r="C328" s="24"/>
      <c r="D328" s="24"/>
      <c r="E328" s="24"/>
    </row>
    <row r="329" spans="1:5" s="23" customFormat="1" ht="12.95" customHeight="1" x14ac:dyDescent="0.2">
      <c r="A329" s="24"/>
      <c r="B329" s="24"/>
      <c r="C329" s="24"/>
      <c r="D329" s="24"/>
      <c r="E329" s="24"/>
    </row>
    <row r="330" spans="1:5" s="23" customFormat="1" ht="12.95" customHeight="1" x14ac:dyDescent="0.2">
      <c r="A330" s="24"/>
      <c r="B330" s="24"/>
      <c r="C330" s="24"/>
      <c r="D330" s="24"/>
      <c r="E330" s="24"/>
    </row>
    <row r="331" spans="1:5" s="23" customFormat="1" ht="12.95" customHeight="1" x14ac:dyDescent="0.2">
      <c r="A331" s="24"/>
      <c r="B331" s="24"/>
      <c r="C331" s="24"/>
      <c r="D331" s="24"/>
      <c r="E331" s="24"/>
    </row>
    <row r="332" spans="1:5" s="23" customFormat="1" ht="12.95" customHeight="1" x14ac:dyDescent="0.2">
      <c r="A332" s="24"/>
      <c r="B332" s="24"/>
      <c r="C332" s="24"/>
      <c r="D332" s="24"/>
      <c r="E332" s="24"/>
    </row>
    <row r="333" spans="1:5" s="23" customFormat="1" ht="12.95" customHeight="1" x14ac:dyDescent="0.2">
      <c r="A333" s="24"/>
      <c r="B333" s="24"/>
      <c r="C333" s="24"/>
      <c r="D333" s="24"/>
      <c r="E333" s="24"/>
    </row>
    <row r="334" spans="1:5" s="23" customFormat="1" ht="12.95" customHeight="1" x14ac:dyDescent="0.2">
      <c r="A334" s="24"/>
      <c r="B334" s="24"/>
      <c r="C334" s="24"/>
      <c r="D334" s="24"/>
      <c r="E334" s="24"/>
    </row>
    <row r="335" spans="1:5" s="23" customFormat="1" ht="12.95" customHeight="1" x14ac:dyDescent="0.2">
      <c r="A335" s="24"/>
      <c r="B335" s="24"/>
      <c r="C335" s="24"/>
      <c r="D335" s="24"/>
      <c r="E335" s="24"/>
    </row>
    <row r="336" spans="1:5" s="23" customFormat="1" ht="12.95" customHeight="1" x14ac:dyDescent="0.2">
      <c r="A336" s="24"/>
      <c r="B336" s="24"/>
      <c r="C336" s="24"/>
      <c r="D336" s="24"/>
      <c r="E336" s="24"/>
    </row>
    <row r="337" spans="1:5" s="23" customFormat="1" ht="12.95" customHeight="1" x14ac:dyDescent="0.2">
      <c r="A337" s="24"/>
      <c r="B337" s="24"/>
      <c r="C337" s="24"/>
      <c r="D337" s="24"/>
      <c r="E337" s="24"/>
    </row>
    <row r="338" spans="1:5" s="23" customFormat="1" ht="12.95" customHeight="1" x14ac:dyDescent="0.2">
      <c r="A338" s="24"/>
      <c r="B338" s="24"/>
      <c r="C338" s="24"/>
      <c r="D338" s="24"/>
      <c r="E338" s="24"/>
    </row>
    <row r="339" spans="1:5" s="23" customFormat="1" ht="12.95" customHeight="1" x14ac:dyDescent="0.2">
      <c r="A339" s="24"/>
      <c r="B339" s="24"/>
      <c r="C339" s="24"/>
      <c r="D339" s="24"/>
      <c r="E339" s="24"/>
    </row>
    <row r="340" spans="1:5" s="23" customFormat="1" ht="12.95" customHeight="1" x14ac:dyDescent="0.2">
      <c r="A340" s="24"/>
      <c r="B340" s="24"/>
      <c r="C340" s="24"/>
      <c r="D340" s="24"/>
      <c r="E340" s="24"/>
    </row>
    <row r="341" spans="1:5" s="23" customFormat="1" ht="12.95" customHeight="1" x14ac:dyDescent="0.2">
      <c r="A341" s="24"/>
      <c r="B341" s="24"/>
      <c r="C341" s="24"/>
      <c r="D341" s="24"/>
      <c r="E341" s="24"/>
    </row>
    <row r="342" spans="1:5" s="23" customFormat="1" ht="12.95" customHeight="1" x14ac:dyDescent="0.2">
      <c r="A342" s="24"/>
      <c r="B342" s="24"/>
      <c r="C342" s="24"/>
      <c r="D342" s="24"/>
      <c r="E342" s="24"/>
    </row>
    <row r="343" spans="1:5" s="23" customFormat="1" ht="12.95" customHeight="1" x14ac:dyDescent="0.2">
      <c r="A343" s="24"/>
      <c r="B343" s="24"/>
      <c r="C343" s="24"/>
      <c r="D343" s="24"/>
      <c r="E343" s="24"/>
    </row>
    <row r="344" spans="1:5" s="23" customFormat="1" ht="12.95" customHeight="1" x14ac:dyDescent="0.2">
      <c r="A344" s="24"/>
      <c r="B344" s="24"/>
      <c r="C344" s="24"/>
      <c r="D344" s="24"/>
      <c r="E344" s="24"/>
    </row>
    <row r="345" spans="1:5" s="23" customFormat="1" ht="12.95" customHeight="1" x14ac:dyDescent="0.2">
      <c r="A345" s="24"/>
      <c r="B345" s="24"/>
      <c r="C345" s="24"/>
      <c r="D345" s="24"/>
      <c r="E345" s="24"/>
    </row>
    <row r="346" spans="1:5" s="23" customFormat="1" ht="12.95" customHeight="1" x14ac:dyDescent="0.2">
      <c r="A346" s="24"/>
      <c r="B346" s="24"/>
      <c r="C346" s="24"/>
      <c r="D346" s="24"/>
      <c r="E346" s="24"/>
    </row>
    <row r="347" spans="1:5" s="23" customFormat="1" ht="12.95" customHeight="1" x14ac:dyDescent="0.2">
      <c r="A347" s="24"/>
      <c r="B347" s="24"/>
      <c r="C347" s="24"/>
      <c r="D347" s="24"/>
      <c r="E347" s="24"/>
    </row>
    <row r="348" spans="1:5" s="23" customFormat="1" ht="12.95" customHeight="1" x14ac:dyDescent="0.2">
      <c r="A348" s="24"/>
      <c r="B348" s="24"/>
      <c r="C348" s="24"/>
      <c r="D348" s="24"/>
      <c r="E348" s="24"/>
    </row>
    <row r="349" spans="1:5" s="23" customFormat="1" ht="12.95" customHeight="1" x14ac:dyDescent="0.2">
      <c r="A349" s="24"/>
      <c r="B349" s="24"/>
      <c r="C349" s="24"/>
      <c r="D349" s="24"/>
      <c r="E349" s="24"/>
    </row>
    <row r="350" spans="1:5" s="23" customFormat="1" ht="12.95" customHeight="1" x14ac:dyDescent="0.2">
      <c r="A350" s="24"/>
      <c r="B350" s="24"/>
      <c r="C350" s="24"/>
      <c r="D350" s="24"/>
      <c r="E350" s="24"/>
    </row>
    <row r="351" spans="1:5" s="23" customFormat="1" ht="12.95" customHeight="1" x14ac:dyDescent="0.2">
      <c r="A351" s="24"/>
      <c r="B351" s="24"/>
      <c r="C351" s="24"/>
      <c r="D351" s="24"/>
      <c r="E351" s="24"/>
    </row>
    <row r="352" spans="1:5" s="23" customFormat="1" ht="12.95" customHeight="1" x14ac:dyDescent="0.2">
      <c r="A352" s="24"/>
      <c r="B352" s="24"/>
      <c r="C352" s="24"/>
      <c r="D352" s="24"/>
      <c r="E352" s="24"/>
    </row>
    <row r="353" spans="1:5" s="23" customFormat="1" ht="12.95" customHeight="1" x14ac:dyDescent="0.2">
      <c r="A353" s="24"/>
      <c r="B353" s="24"/>
      <c r="C353" s="24"/>
      <c r="D353" s="24"/>
      <c r="E353" s="24"/>
    </row>
    <row r="354" spans="1:5" s="23" customFormat="1" ht="12.95" customHeight="1" x14ac:dyDescent="0.2">
      <c r="A354" s="24"/>
      <c r="B354" s="24"/>
      <c r="C354" s="24"/>
      <c r="D354" s="24"/>
      <c r="E354" s="24"/>
    </row>
    <row r="355" spans="1:5" s="23" customFormat="1" ht="12.95" customHeight="1" x14ac:dyDescent="0.2">
      <c r="A355" s="24"/>
      <c r="B355" s="24"/>
      <c r="C355" s="24"/>
      <c r="D355" s="24"/>
      <c r="E355" s="24"/>
    </row>
    <row r="356" spans="1:5" s="23" customFormat="1" ht="12.95" customHeight="1" x14ac:dyDescent="0.2">
      <c r="A356" s="24"/>
      <c r="B356" s="24"/>
      <c r="C356" s="24"/>
      <c r="D356" s="24"/>
      <c r="E356" s="24"/>
    </row>
    <row r="357" spans="1:5" s="23" customFormat="1" ht="12.95" customHeight="1" x14ac:dyDescent="0.2">
      <c r="A357" s="24"/>
      <c r="B357" s="24"/>
      <c r="C357" s="24"/>
      <c r="D357" s="24"/>
      <c r="E357" s="24"/>
    </row>
    <row r="358" spans="1:5" s="23" customFormat="1" ht="12.95" customHeight="1" x14ac:dyDescent="0.2">
      <c r="A358" s="24"/>
      <c r="B358" s="24"/>
      <c r="C358" s="24"/>
      <c r="D358" s="24"/>
      <c r="E358" s="24"/>
    </row>
    <row r="359" spans="1:5" s="23" customFormat="1" ht="12.95" customHeight="1" x14ac:dyDescent="0.2">
      <c r="A359" s="24"/>
      <c r="B359" s="24"/>
      <c r="C359" s="24"/>
      <c r="D359" s="24"/>
      <c r="E359" s="24"/>
    </row>
    <row r="360" spans="1:5" s="23" customFormat="1" ht="12.95" customHeight="1" x14ac:dyDescent="0.2">
      <c r="A360" s="24"/>
      <c r="B360" s="24"/>
      <c r="C360" s="24"/>
      <c r="D360" s="24"/>
      <c r="E360" s="24"/>
    </row>
    <row r="361" spans="1:5" s="23" customFormat="1" ht="12.95" customHeight="1" x14ac:dyDescent="0.2">
      <c r="A361" s="24"/>
      <c r="B361" s="24"/>
      <c r="C361" s="24"/>
      <c r="D361" s="24"/>
      <c r="E361" s="24"/>
    </row>
    <row r="362" spans="1:5" s="23" customFormat="1" ht="12.95" customHeight="1" x14ac:dyDescent="0.2">
      <c r="A362" s="24"/>
      <c r="B362" s="24"/>
      <c r="C362" s="24"/>
      <c r="D362" s="24"/>
      <c r="E362" s="24"/>
    </row>
    <row r="363" spans="1:5" s="23" customFormat="1" ht="12.95" customHeight="1" x14ac:dyDescent="0.2">
      <c r="A363" s="24"/>
      <c r="B363" s="24"/>
      <c r="C363" s="24"/>
      <c r="D363" s="24"/>
      <c r="E363" s="24"/>
    </row>
    <row r="364" spans="1:5" s="23" customFormat="1" ht="12.95" customHeight="1" x14ac:dyDescent="0.2">
      <c r="A364" s="24"/>
      <c r="B364" s="24"/>
      <c r="C364" s="24"/>
      <c r="D364" s="24"/>
      <c r="E364" s="24"/>
    </row>
    <row r="365" spans="1:5" s="23" customFormat="1" ht="12.95" customHeight="1" x14ac:dyDescent="0.2">
      <c r="A365" s="24"/>
      <c r="B365" s="24"/>
      <c r="C365" s="24"/>
      <c r="D365" s="24"/>
      <c r="E365" s="24"/>
    </row>
    <row r="366" spans="1:5" s="23" customFormat="1" ht="12.95" customHeight="1" x14ac:dyDescent="0.2">
      <c r="A366" s="24"/>
      <c r="B366" s="24"/>
      <c r="C366" s="24"/>
      <c r="D366" s="24"/>
      <c r="E366" s="24"/>
    </row>
    <row r="367" spans="1:5" s="23" customFormat="1" ht="12.95" customHeight="1" x14ac:dyDescent="0.2">
      <c r="A367" s="24"/>
      <c r="B367" s="24"/>
      <c r="C367" s="24"/>
      <c r="D367" s="24"/>
      <c r="E367" s="24"/>
    </row>
    <row r="368" spans="1:5" s="23" customFormat="1" ht="12.95" customHeight="1" x14ac:dyDescent="0.2">
      <c r="A368" s="24"/>
      <c r="B368" s="24"/>
      <c r="C368" s="24"/>
      <c r="D368" s="24"/>
      <c r="E368" s="24"/>
    </row>
    <row r="369" spans="1:5" s="23" customFormat="1" ht="12.95" customHeight="1" x14ac:dyDescent="0.2">
      <c r="A369" s="24"/>
      <c r="B369" s="24"/>
      <c r="C369" s="24"/>
      <c r="D369" s="24"/>
      <c r="E369" s="24"/>
    </row>
    <row r="370" spans="1:5" s="23" customFormat="1" ht="12.95" customHeight="1" x14ac:dyDescent="0.2">
      <c r="A370" s="24"/>
      <c r="B370" s="24"/>
      <c r="C370" s="24"/>
      <c r="D370" s="24"/>
      <c r="E370" s="24"/>
    </row>
    <row r="371" spans="1:5" s="23" customFormat="1" ht="12.95" customHeight="1" x14ac:dyDescent="0.2">
      <c r="A371" s="24"/>
      <c r="B371" s="24"/>
      <c r="C371" s="24"/>
      <c r="D371" s="24"/>
      <c r="E371" s="24"/>
    </row>
    <row r="372" spans="1:5" s="23" customFormat="1" ht="12.95" customHeight="1" x14ac:dyDescent="0.2">
      <c r="A372" s="24"/>
      <c r="B372" s="24"/>
      <c r="C372" s="24"/>
      <c r="D372" s="24"/>
      <c r="E372" s="24"/>
    </row>
    <row r="373" spans="1:5" s="23" customFormat="1" ht="12.95" customHeight="1" x14ac:dyDescent="0.2">
      <c r="A373" s="24"/>
      <c r="B373" s="24"/>
      <c r="C373" s="24"/>
      <c r="D373" s="24"/>
      <c r="E373" s="24"/>
    </row>
    <row r="374" spans="1:5" s="23" customFormat="1" ht="12.95" customHeight="1" x14ac:dyDescent="0.2">
      <c r="A374" s="24"/>
      <c r="B374" s="24"/>
      <c r="C374" s="24"/>
      <c r="D374" s="24"/>
      <c r="E374" s="24"/>
    </row>
    <row r="375" spans="1:5" s="23" customFormat="1" ht="12.95" customHeight="1" x14ac:dyDescent="0.2">
      <c r="A375" s="24"/>
      <c r="B375" s="24"/>
      <c r="C375" s="24"/>
      <c r="D375" s="24"/>
      <c r="E375" s="24"/>
    </row>
    <row r="376" spans="1:5" s="23" customFormat="1" ht="12.95" customHeight="1" x14ac:dyDescent="0.2">
      <c r="A376" s="24"/>
      <c r="B376" s="24"/>
      <c r="C376" s="24"/>
      <c r="D376" s="24"/>
      <c r="E376" s="24"/>
    </row>
    <row r="377" spans="1:5" s="23" customFormat="1" ht="12.95" customHeight="1" x14ac:dyDescent="0.2">
      <c r="A377" s="24"/>
      <c r="B377" s="24"/>
      <c r="C377" s="24"/>
      <c r="D377" s="24"/>
      <c r="E377" s="24"/>
    </row>
    <row r="378" spans="1:5" s="23" customFormat="1" ht="12.95" customHeight="1" x14ac:dyDescent="0.2">
      <c r="A378" s="24"/>
      <c r="B378" s="24"/>
      <c r="C378" s="24"/>
      <c r="D378" s="24"/>
      <c r="E378" s="24"/>
    </row>
    <row r="379" spans="1:5" s="23" customFormat="1" ht="12.95" customHeight="1" x14ac:dyDescent="0.2">
      <c r="A379" s="24"/>
      <c r="B379" s="24"/>
      <c r="C379" s="24"/>
      <c r="D379" s="24"/>
      <c r="E379" s="24"/>
    </row>
    <row r="380" spans="1:5" s="23" customFormat="1" ht="12.95" customHeight="1" x14ac:dyDescent="0.2">
      <c r="A380" s="24"/>
      <c r="B380" s="24"/>
      <c r="C380" s="24"/>
      <c r="D380" s="24"/>
      <c r="E380" s="24"/>
    </row>
    <row r="381" spans="1:5" s="23" customFormat="1" ht="12.95" customHeight="1" x14ac:dyDescent="0.2">
      <c r="A381" s="24"/>
      <c r="B381" s="24"/>
      <c r="C381" s="24"/>
      <c r="D381" s="24"/>
      <c r="E381" s="24"/>
    </row>
    <row r="382" spans="1:5" s="23" customFormat="1" ht="12.95" customHeight="1" x14ac:dyDescent="0.2">
      <c r="A382" s="24"/>
      <c r="B382" s="24"/>
      <c r="C382" s="24"/>
      <c r="D382" s="24"/>
      <c r="E382" s="24"/>
    </row>
    <row r="383" spans="1:5" s="23" customFormat="1" ht="12.95" customHeight="1" x14ac:dyDescent="0.2">
      <c r="A383" s="24"/>
      <c r="B383" s="24"/>
      <c r="C383" s="24"/>
      <c r="D383" s="24"/>
      <c r="E383" s="24"/>
    </row>
    <row r="384" spans="1:5" s="23" customFormat="1" ht="12.95" customHeight="1" x14ac:dyDescent="0.2">
      <c r="A384" s="24"/>
      <c r="B384" s="24"/>
      <c r="C384" s="24"/>
      <c r="D384" s="24"/>
      <c r="E384" s="24"/>
    </row>
    <row r="385" spans="1:5" s="23" customFormat="1" ht="12.95" customHeight="1" x14ac:dyDescent="0.2">
      <c r="A385" s="24"/>
      <c r="B385" s="24"/>
      <c r="C385" s="24"/>
      <c r="D385" s="24"/>
      <c r="E385" s="24"/>
    </row>
    <row r="386" spans="1:5" s="23" customFormat="1" ht="12.95" customHeight="1" x14ac:dyDescent="0.2">
      <c r="A386" s="24"/>
      <c r="B386" s="24"/>
      <c r="C386" s="24"/>
      <c r="D386" s="24"/>
      <c r="E386" s="24"/>
    </row>
    <row r="387" spans="1:5" s="23" customFormat="1" ht="12.95" customHeight="1" x14ac:dyDescent="0.2">
      <c r="A387" s="24"/>
      <c r="B387" s="24"/>
      <c r="C387" s="24"/>
      <c r="D387" s="24"/>
      <c r="E387" s="24"/>
    </row>
    <row r="388" spans="1:5" s="23" customFormat="1" ht="12.95" customHeight="1" x14ac:dyDescent="0.2">
      <c r="A388" s="24"/>
      <c r="B388" s="24"/>
      <c r="C388" s="24"/>
      <c r="D388" s="24"/>
      <c r="E388" s="24"/>
    </row>
    <row r="389" spans="1:5" s="23" customFormat="1" ht="12.95" customHeight="1" x14ac:dyDescent="0.2">
      <c r="A389" s="24"/>
      <c r="B389" s="24"/>
      <c r="C389" s="24"/>
      <c r="D389" s="24"/>
      <c r="E389" s="24"/>
    </row>
    <row r="390" spans="1:5" s="23" customFormat="1" ht="12.95" customHeight="1" x14ac:dyDescent="0.2">
      <c r="A390" s="24"/>
      <c r="B390" s="24"/>
      <c r="C390" s="24"/>
      <c r="D390" s="24"/>
      <c r="E390" s="24"/>
    </row>
    <row r="391" spans="1:5" s="23" customFormat="1" ht="12.95" customHeight="1" x14ac:dyDescent="0.2">
      <c r="A391" s="24"/>
      <c r="B391" s="24"/>
      <c r="C391" s="24"/>
      <c r="D391" s="24"/>
      <c r="E391" s="24"/>
    </row>
    <row r="392" spans="1:5" s="23" customFormat="1" ht="12.95" customHeight="1" x14ac:dyDescent="0.2">
      <c r="A392" s="24"/>
      <c r="B392" s="24"/>
      <c r="C392" s="24"/>
      <c r="D392" s="24"/>
      <c r="E392" s="24"/>
    </row>
    <row r="393" spans="1:5" s="23" customFormat="1" ht="12.95" customHeight="1" x14ac:dyDescent="0.2">
      <c r="A393" s="24"/>
      <c r="B393" s="24"/>
      <c r="C393" s="24"/>
      <c r="D393" s="24"/>
      <c r="E393" s="24"/>
    </row>
    <row r="394" spans="1:5" s="23" customFormat="1" ht="12.95" customHeight="1" x14ac:dyDescent="0.2">
      <c r="A394" s="24"/>
      <c r="B394" s="24"/>
      <c r="C394" s="24"/>
      <c r="D394" s="24"/>
      <c r="E394" s="24"/>
    </row>
    <row r="395" spans="1:5" s="23" customFormat="1" ht="12.95" customHeight="1" x14ac:dyDescent="0.2">
      <c r="A395" s="24"/>
      <c r="B395" s="24"/>
      <c r="C395" s="24"/>
      <c r="D395" s="24"/>
      <c r="E395" s="24"/>
    </row>
    <row r="396" spans="1:5" s="23" customFormat="1" ht="12.95" customHeight="1" x14ac:dyDescent="0.2">
      <c r="A396" s="24"/>
      <c r="B396" s="24"/>
      <c r="C396" s="24"/>
      <c r="D396" s="24"/>
      <c r="E396" s="24"/>
    </row>
    <row r="397" spans="1:5" s="23" customFormat="1" ht="12.95" customHeight="1" x14ac:dyDescent="0.2">
      <c r="A397" s="24"/>
      <c r="B397" s="24"/>
      <c r="C397" s="24"/>
      <c r="D397" s="24"/>
      <c r="E397" s="24"/>
    </row>
    <row r="398" spans="1:5" s="23" customFormat="1" ht="12.95" customHeight="1" x14ac:dyDescent="0.2">
      <c r="A398" s="24"/>
      <c r="B398" s="24"/>
      <c r="C398" s="24"/>
      <c r="D398" s="24"/>
      <c r="E398" s="24"/>
    </row>
    <row r="399" spans="1:5" s="23" customFormat="1" ht="12.95" customHeight="1" x14ac:dyDescent="0.2">
      <c r="A399" s="24"/>
      <c r="B399" s="24"/>
      <c r="C399" s="24"/>
      <c r="D399" s="24"/>
      <c r="E399" s="24"/>
    </row>
    <row r="400" spans="1:5" s="23" customFormat="1" ht="12.95" customHeight="1" x14ac:dyDescent="0.2">
      <c r="A400" s="24"/>
      <c r="B400" s="24"/>
      <c r="C400" s="24"/>
      <c r="D400" s="24"/>
      <c r="E400" s="24"/>
    </row>
    <row r="401" spans="1:5" s="23" customFormat="1" ht="12.95" customHeight="1" x14ac:dyDescent="0.2">
      <c r="A401" s="24"/>
      <c r="B401" s="24"/>
      <c r="C401" s="24"/>
      <c r="D401" s="24"/>
      <c r="E401" s="24"/>
    </row>
    <row r="402" spans="1:5" s="23" customFormat="1" ht="12.95" customHeight="1" x14ac:dyDescent="0.2">
      <c r="A402" s="24"/>
      <c r="B402" s="24"/>
      <c r="C402" s="24"/>
      <c r="D402" s="24"/>
      <c r="E402" s="24"/>
    </row>
    <row r="403" spans="1:5" s="23" customFormat="1" ht="12.95" customHeight="1" x14ac:dyDescent="0.2">
      <c r="A403" s="24"/>
      <c r="B403" s="24"/>
      <c r="C403" s="24"/>
      <c r="D403" s="24"/>
      <c r="E403" s="24"/>
    </row>
    <row r="404" spans="1:5" s="23" customFormat="1" ht="12.95" customHeight="1" x14ac:dyDescent="0.2">
      <c r="A404" s="24"/>
      <c r="B404" s="24"/>
      <c r="C404" s="24"/>
      <c r="D404" s="24"/>
      <c r="E404" s="24"/>
    </row>
    <row r="405" spans="1:5" s="23" customFormat="1" ht="12.95" customHeight="1" x14ac:dyDescent="0.2">
      <c r="A405" s="24"/>
      <c r="B405" s="24"/>
      <c r="C405" s="24"/>
      <c r="D405" s="24"/>
      <c r="E405" s="24"/>
    </row>
    <row r="406" spans="1:5" s="23" customFormat="1" ht="12.95" customHeight="1" x14ac:dyDescent="0.2">
      <c r="A406" s="24"/>
      <c r="B406" s="24"/>
      <c r="C406" s="24"/>
      <c r="D406" s="24"/>
      <c r="E406" s="24"/>
    </row>
    <row r="407" spans="1:5" s="23" customFormat="1" ht="12.95" customHeight="1" x14ac:dyDescent="0.2">
      <c r="A407" s="24"/>
      <c r="B407" s="24"/>
      <c r="C407" s="24"/>
      <c r="D407" s="24"/>
      <c r="E407" s="24"/>
    </row>
    <row r="408" spans="1:5" s="23" customFormat="1" ht="12.95" customHeight="1" x14ac:dyDescent="0.2">
      <c r="A408" s="24"/>
      <c r="B408" s="24"/>
      <c r="C408" s="24"/>
      <c r="D408" s="24"/>
      <c r="E408" s="24"/>
    </row>
    <row r="409" spans="1:5" s="23" customFormat="1" ht="12.95" customHeight="1" x14ac:dyDescent="0.2">
      <c r="A409" s="24"/>
      <c r="B409" s="24"/>
      <c r="C409" s="24"/>
      <c r="D409" s="24"/>
      <c r="E409" s="24"/>
    </row>
    <row r="410" spans="1:5" s="23" customFormat="1" ht="12.95" customHeight="1" x14ac:dyDescent="0.2">
      <c r="A410" s="24"/>
      <c r="B410" s="24"/>
      <c r="C410" s="24"/>
      <c r="D410" s="24"/>
      <c r="E410" s="24"/>
    </row>
    <row r="411" spans="1:5" s="23" customFormat="1" ht="12.95" customHeight="1" x14ac:dyDescent="0.2">
      <c r="A411" s="24"/>
      <c r="B411" s="24"/>
      <c r="C411" s="24"/>
      <c r="D411" s="24"/>
      <c r="E411" s="24"/>
    </row>
    <row r="412" spans="1:5" s="23" customFormat="1" ht="12.95" customHeight="1" x14ac:dyDescent="0.2">
      <c r="A412" s="24"/>
      <c r="B412" s="24"/>
      <c r="C412" s="24"/>
      <c r="D412" s="24"/>
      <c r="E412" s="24"/>
    </row>
    <row r="413" spans="1:5" s="23" customFormat="1" ht="12.95" customHeight="1" x14ac:dyDescent="0.2">
      <c r="A413" s="24"/>
      <c r="B413" s="24"/>
      <c r="C413" s="24"/>
      <c r="D413" s="24"/>
      <c r="E413" s="24"/>
    </row>
    <row r="414" spans="1:5" s="23" customFormat="1" ht="12.95" customHeight="1" x14ac:dyDescent="0.2">
      <c r="A414" s="24"/>
      <c r="B414" s="24"/>
      <c r="C414" s="24"/>
      <c r="D414" s="24"/>
      <c r="E414" s="24"/>
    </row>
    <row r="415" spans="1:5" s="23" customFormat="1" ht="12.95" customHeight="1" x14ac:dyDescent="0.2">
      <c r="A415" s="24"/>
      <c r="B415" s="24"/>
      <c r="C415" s="24"/>
      <c r="D415" s="24"/>
      <c r="E415" s="24"/>
    </row>
    <row r="416" spans="1:5" s="23" customFormat="1" ht="12.95" customHeight="1" x14ac:dyDescent="0.2">
      <c r="A416" s="24"/>
      <c r="B416" s="24"/>
      <c r="C416" s="24"/>
      <c r="D416" s="24"/>
      <c r="E416" s="24"/>
    </row>
    <row r="417" spans="1:5" s="23" customFormat="1" ht="12.95" customHeight="1" x14ac:dyDescent="0.2">
      <c r="A417" s="24"/>
      <c r="B417" s="24"/>
      <c r="C417" s="24"/>
      <c r="D417" s="24"/>
      <c r="E417" s="24"/>
    </row>
    <row r="418" spans="1:5" s="23" customFormat="1" ht="12.95" customHeight="1" x14ac:dyDescent="0.2">
      <c r="A418" s="24"/>
      <c r="B418" s="24"/>
      <c r="C418" s="24"/>
      <c r="D418" s="24"/>
      <c r="E418" s="24"/>
    </row>
    <row r="419" spans="1:5" s="23" customFormat="1" ht="12.95" customHeight="1" x14ac:dyDescent="0.2">
      <c r="A419" s="24"/>
      <c r="B419" s="24"/>
      <c r="C419" s="24"/>
      <c r="D419" s="24"/>
      <c r="E419" s="24"/>
    </row>
    <row r="420" spans="1:5" s="23" customFormat="1" ht="12.95" customHeight="1" x14ac:dyDescent="0.2">
      <c r="A420" s="24"/>
      <c r="B420" s="24"/>
      <c r="C420" s="24"/>
      <c r="D420" s="24"/>
      <c r="E420" s="24"/>
    </row>
    <row r="421" spans="1:5" s="23" customFormat="1" ht="12.95" customHeight="1" x14ac:dyDescent="0.2">
      <c r="A421" s="24"/>
      <c r="B421" s="24"/>
      <c r="C421" s="24"/>
      <c r="D421" s="24"/>
      <c r="E421" s="24"/>
    </row>
    <row r="422" spans="1:5" s="23" customFormat="1" ht="12.95" customHeight="1" x14ac:dyDescent="0.2">
      <c r="A422" s="24"/>
      <c r="B422" s="24"/>
      <c r="C422" s="24"/>
      <c r="D422" s="24"/>
      <c r="E422" s="24"/>
    </row>
    <row r="423" spans="1:5" s="23" customFormat="1" ht="12.95" customHeight="1" x14ac:dyDescent="0.2">
      <c r="A423" s="24"/>
      <c r="B423" s="24"/>
      <c r="C423" s="24"/>
      <c r="D423" s="24"/>
      <c r="E423" s="24"/>
    </row>
    <row r="424" spans="1:5" s="23" customFormat="1" ht="12.95" customHeight="1" x14ac:dyDescent="0.2">
      <c r="A424" s="24"/>
      <c r="B424" s="24"/>
      <c r="C424" s="24"/>
      <c r="D424" s="24"/>
      <c r="E424" s="24"/>
    </row>
    <row r="425" spans="1:5" s="23" customFormat="1" ht="12.95" customHeight="1" x14ac:dyDescent="0.2">
      <c r="A425" s="24"/>
      <c r="B425" s="24"/>
      <c r="C425" s="24"/>
      <c r="D425" s="24"/>
      <c r="E425" s="24"/>
    </row>
    <row r="426" spans="1:5" s="23" customFormat="1" ht="12.95" customHeight="1" x14ac:dyDescent="0.2">
      <c r="A426" s="24"/>
      <c r="B426" s="24"/>
      <c r="C426" s="24"/>
      <c r="D426" s="24"/>
      <c r="E426" s="24"/>
    </row>
    <row r="427" spans="1:5" s="23" customFormat="1" ht="12.95" customHeight="1" x14ac:dyDescent="0.2">
      <c r="A427" s="24"/>
      <c r="B427" s="24"/>
      <c r="C427" s="24"/>
      <c r="D427" s="24"/>
      <c r="E427" s="24"/>
    </row>
    <row r="428" spans="1:5" s="23" customFormat="1" ht="12.95" customHeight="1" x14ac:dyDescent="0.2">
      <c r="A428" s="24"/>
      <c r="B428" s="24"/>
      <c r="C428" s="24"/>
      <c r="D428" s="24"/>
      <c r="E428" s="24"/>
    </row>
    <row r="429" spans="1:5" s="23" customFormat="1" ht="12.95" customHeight="1" x14ac:dyDescent="0.2">
      <c r="A429" s="24"/>
      <c r="B429" s="24"/>
      <c r="C429" s="24"/>
      <c r="D429" s="24"/>
      <c r="E429" s="24"/>
    </row>
    <row r="430" spans="1:5" s="23" customFormat="1" ht="12.95" customHeight="1" x14ac:dyDescent="0.2">
      <c r="A430" s="24"/>
      <c r="B430" s="24"/>
      <c r="C430" s="24"/>
      <c r="D430" s="24"/>
      <c r="E430" s="24"/>
    </row>
    <row r="431" spans="1:5" s="23" customFormat="1" ht="12.95" customHeight="1" x14ac:dyDescent="0.2">
      <c r="A431" s="24"/>
      <c r="B431" s="24"/>
      <c r="C431" s="24"/>
      <c r="D431" s="24"/>
      <c r="E431" s="24"/>
    </row>
    <row r="432" spans="1:5" s="23" customFormat="1" ht="12.95" customHeight="1" x14ac:dyDescent="0.2">
      <c r="A432" s="24"/>
      <c r="B432" s="24"/>
      <c r="C432" s="24"/>
      <c r="D432" s="24"/>
      <c r="E432" s="24"/>
    </row>
    <row r="433" spans="1:5" s="23" customFormat="1" ht="12.95" customHeight="1" x14ac:dyDescent="0.2">
      <c r="A433" s="24"/>
      <c r="B433" s="24"/>
      <c r="C433" s="24"/>
      <c r="D433" s="24"/>
      <c r="E433" s="24"/>
    </row>
    <row r="434" spans="1:5" s="23" customFormat="1" ht="12.95" customHeight="1" x14ac:dyDescent="0.2">
      <c r="A434" s="24"/>
      <c r="B434" s="24"/>
      <c r="C434" s="24"/>
      <c r="D434" s="24"/>
      <c r="E434" s="24"/>
    </row>
    <row r="435" spans="1:5" s="23" customFormat="1" ht="12.95" customHeight="1" x14ac:dyDescent="0.2">
      <c r="A435" s="24"/>
      <c r="B435" s="24"/>
      <c r="C435" s="24"/>
      <c r="D435" s="24"/>
      <c r="E435" s="24"/>
    </row>
    <row r="436" spans="1:5" s="23" customFormat="1" ht="12.95" customHeight="1" x14ac:dyDescent="0.2">
      <c r="A436" s="24"/>
      <c r="B436" s="24"/>
      <c r="C436" s="24"/>
      <c r="D436" s="24"/>
      <c r="E436" s="24"/>
    </row>
    <row r="437" spans="1:5" s="23" customFormat="1" ht="12.95" customHeight="1" x14ac:dyDescent="0.2">
      <c r="A437" s="24"/>
      <c r="B437" s="24"/>
      <c r="C437" s="24"/>
      <c r="D437" s="24"/>
      <c r="E437" s="24"/>
    </row>
    <row r="438" spans="1:5" s="23" customFormat="1" ht="12.95" customHeight="1" x14ac:dyDescent="0.2">
      <c r="A438" s="24"/>
      <c r="B438" s="24"/>
      <c r="C438" s="24"/>
      <c r="D438" s="24"/>
      <c r="E438" s="24"/>
    </row>
    <row r="439" spans="1:5" s="23" customFormat="1" ht="12.95" customHeight="1" x14ac:dyDescent="0.2">
      <c r="A439" s="24"/>
      <c r="B439" s="24"/>
      <c r="C439" s="24"/>
      <c r="D439" s="24"/>
      <c r="E439" s="24"/>
    </row>
    <row r="440" spans="1:5" s="23" customFormat="1" ht="12.95" customHeight="1" x14ac:dyDescent="0.2">
      <c r="A440" s="24"/>
      <c r="B440" s="24"/>
      <c r="C440" s="24"/>
      <c r="D440" s="24"/>
      <c r="E440" s="24"/>
    </row>
    <row r="441" spans="1:5" s="23" customFormat="1" ht="12.95" customHeight="1" x14ac:dyDescent="0.2">
      <c r="A441" s="24"/>
      <c r="B441" s="24"/>
      <c r="C441" s="24"/>
      <c r="D441" s="24"/>
      <c r="E441" s="24"/>
    </row>
    <row r="442" spans="1:5" s="23" customFormat="1" ht="12.95" customHeight="1" x14ac:dyDescent="0.2">
      <c r="A442" s="24"/>
      <c r="B442" s="24"/>
      <c r="C442" s="24"/>
      <c r="D442" s="24"/>
      <c r="E442" s="24"/>
    </row>
    <row r="443" spans="1:5" s="23" customFormat="1" ht="12.95" customHeight="1" x14ac:dyDescent="0.2">
      <c r="A443" s="24"/>
      <c r="B443" s="24"/>
      <c r="C443" s="24"/>
      <c r="D443" s="24"/>
      <c r="E443" s="24"/>
    </row>
    <row r="444" spans="1:5" s="23" customFormat="1" ht="12.95" customHeight="1" x14ac:dyDescent="0.2">
      <c r="A444" s="24"/>
      <c r="B444" s="24"/>
      <c r="C444" s="24"/>
      <c r="D444" s="24"/>
      <c r="E444" s="24"/>
    </row>
    <row r="445" spans="1:5" s="23" customFormat="1" ht="12.95" customHeight="1" x14ac:dyDescent="0.2">
      <c r="A445" s="24"/>
      <c r="B445" s="24"/>
      <c r="C445" s="24"/>
      <c r="D445" s="24"/>
      <c r="E445" s="24"/>
    </row>
    <row r="446" spans="1:5" s="23" customFormat="1" ht="12.95" customHeight="1" x14ac:dyDescent="0.2">
      <c r="A446" s="24"/>
      <c r="B446" s="24"/>
      <c r="C446" s="24"/>
      <c r="D446" s="24"/>
      <c r="E446" s="24"/>
    </row>
    <row r="447" spans="1:5" s="23" customFormat="1" ht="12.95" customHeight="1" x14ac:dyDescent="0.2">
      <c r="A447" s="24"/>
      <c r="B447" s="24"/>
      <c r="C447" s="24"/>
      <c r="D447" s="24"/>
      <c r="E447" s="24"/>
    </row>
    <row r="448" spans="1:5" s="23" customFormat="1" ht="12.95" customHeight="1" x14ac:dyDescent="0.2">
      <c r="A448" s="24"/>
      <c r="B448" s="24"/>
      <c r="C448" s="24"/>
      <c r="D448" s="24"/>
      <c r="E448" s="24"/>
    </row>
    <row r="449" spans="1:5" s="23" customFormat="1" ht="12.95" customHeight="1" x14ac:dyDescent="0.2">
      <c r="A449" s="24"/>
      <c r="B449" s="24"/>
      <c r="C449" s="24"/>
      <c r="D449" s="24"/>
      <c r="E449" s="24"/>
    </row>
    <row r="450" spans="1:5" s="23" customFormat="1" ht="12.95" customHeight="1" x14ac:dyDescent="0.2">
      <c r="A450" s="24"/>
      <c r="B450" s="24"/>
      <c r="C450" s="24"/>
      <c r="D450" s="24"/>
      <c r="E450" s="24"/>
    </row>
    <row r="451" spans="1:5" s="23" customFormat="1" ht="12.95" customHeight="1" x14ac:dyDescent="0.2">
      <c r="A451" s="24"/>
      <c r="B451" s="24"/>
      <c r="C451" s="24"/>
      <c r="D451" s="24"/>
      <c r="E451" s="24"/>
    </row>
    <row r="452" spans="1:5" s="23" customFormat="1" ht="12.95" customHeight="1" x14ac:dyDescent="0.2">
      <c r="A452" s="24"/>
      <c r="B452" s="24"/>
      <c r="C452" s="24"/>
      <c r="D452" s="24"/>
      <c r="E452" s="24"/>
    </row>
    <row r="453" spans="1:5" s="23" customFormat="1" ht="12.95" customHeight="1" x14ac:dyDescent="0.2">
      <c r="A453" s="24"/>
      <c r="B453" s="24"/>
      <c r="C453" s="24"/>
      <c r="D453" s="24"/>
      <c r="E453" s="24"/>
    </row>
    <row r="454" spans="1:5" s="23" customFormat="1" ht="12.95" customHeight="1" x14ac:dyDescent="0.2">
      <c r="A454" s="24"/>
      <c r="B454" s="24"/>
      <c r="C454" s="24"/>
      <c r="D454" s="24"/>
      <c r="E454" s="24"/>
    </row>
    <row r="455" spans="1:5" s="23" customFormat="1" ht="12.95" customHeight="1" x14ac:dyDescent="0.2">
      <c r="A455" s="24"/>
      <c r="B455" s="24"/>
      <c r="C455" s="24"/>
      <c r="D455" s="24"/>
      <c r="E455" s="24"/>
    </row>
    <row r="456" spans="1:5" s="23" customFormat="1" ht="12.95" customHeight="1" x14ac:dyDescent="0.2">
      <c r="A456" s="24"/>
      <c r="B456" s="24"/>
      <c r="C456" s="24"/>
      <c r="D456" s="24"/>
      <c r="E456" s="24"/>
    </row>
    <row r="457" spans="1:5" s="23" customFormat="1" ht="12.95" customHeight="1" x14ac:dyDescent="0.2">
      <c r="A457" s="24"/>
      <c r="B457" s="24"/>
      <c r="C457" s="24"/>
      <c r="D457" s="24"/>
      <c r="E457" s="24"/>
    </row>
    <row r="458" spans="1:5" s="23" customFormat="1" ht="12.95" customHeight="1" x14ac:dyDescent="0.2">
      <c r="A458" s="24"/>
      <c r="B458" s="24"/>
      <c r="C458" s="24"/>
      <c r="D458" s="24"/>
      <c r="E458" s="24"/>
    </row>
    <row r="459" spans="1:5" s="23" customFormat="1" ht="12.95" customHeight="1" x14ac:dyDescent="0.2">
      <c r="A459" s="24"/>
      <c r="B459" s="24"/>
      <c r="C459" s="24"/>
      <c r="D459" s="24"/>
      <c r="E459" s="24"/>
    </row>
    <row r="460" spans="1:5" s="23" customFormat="1" ht="12.95" customHeight="1" x14ac:dyDescent="0.2">
      <c r="A460" s="24"/>
      <c r="B460" s="24"/>
      <c r="C460" s="24"/>
      <c r="D460" s="24"/>
      <c r="E460" s="24"/>
    </row>
    <row r="461" spans="1:5" s="23" customFormat="1" ht="12.95" customHeight="1" x14ac:dyDescent="0.2">
      <c r="A461" s="24"/>
      <c r="B461" s="24"/>
      <c r="C461" s="24"/>
      <c r="D461" s="24"/>
      <c r="E461" s="24"/>
    </row>
    <row r="462" spans="1:5" s="23" customFormat="1" ht="12.95" customHeight="1" x14ac:dyDescent="0.2">
      <c r="A462" s="24"/>
      <c r="B462" s="24"/>
      <c r="C462" s="24"/>
      <c r="D462" s="24"/>
      <c r="E462" s="24"/>
    </row>
    <row r="463" spans="1:5" s="23" customFormat="1" ht="12.95" customHeight="1" x14ac:dyDescent="0.2">
      <c r="A463" s="24"/>
      <c r="B463" s="24"/>
      <c r="C463" s="24"/>
      <c r="D463" s="24"/>
      <c r="E463" s="24"/>
    </row>
    <row r="464" spans="1:5" s="23" customFormat="1" ht="12.95" customHeight="1" x14ac:dyDescent="0.2">
      <c r="A464" s="24"/>
      <c r="B464" s="24"/>
      <c r="C464" s="24"/>
      <c r="D464" s="24"/>
      <c r="E464" s="24"/>
    </row>
    <row r="465" spans="1:5" s="23" customFormat="1" ht="12.95" customHeight="1" x14ac:dyDescent="0.2">
      <c r="A465" s="24"/>
      <c r="B465" s="24"/>
      <c r="C465" s="24"/>
      <c r="D465" s="24"/>
      <c r="E465" s="24"/>
    </row>
    <row r="466" spans="1:5" s="23" customFormat="1" ht="12.95" customHeight="1" x14ac:dyDescent="0.2">
      <c r="A466" s="24"/>
      <c r="B466" s="24"/>
      <c r="C466" s="24"/>
      <c r="D466" s="24"/>
      <c r="E466" s="24"/>
    </row>
    <row r="467" spans="1:5" s="23" customFormat="1" ht="12.95" customHeight="1" x14ac:dyDescent="0.2">
      <c r="A467" s="24"/>
      <c r="B467" s="24"/>
      <c r="C467" s="24"/>
      <c r="D467" s="24"/>
      <c r="E467" s="24"/>
    </row>
    <row r="468" spans="1:5" s="23" customFormat="1" ht="12.95" customHeight="1" x14ac:dyDescent="0.2">
      <c r="A468" s="24"/>
      <c r="B468" s="24"/>
      <c r="C468" s="24"/>
      <c r="D468" s="24"/>
      <c r="E468" s="24"/>
    </row>
    <row r="469" spans="1:5" s="23" customFormat="1" ht="12.95" customHeight="1" x14ac:dyDescent="0.2">
      <c r="A469" s="24"/>
      <c r="B469" s="24"/>
      <c r="C469" s="24"/>
      <c r="D469" s="24"/>
      <c r="E469" s="24"/>
    </row>
    <row r="470" spans="1:5" s="23" customFormat="1" ht="12.95" customHeight="1" x14ac:dyDescent="0.2">
      <c r="A470" s="24"/>
      <c r="B470" s="24"/>
      <c r="C470" s="24"/>
      <c r="D470" s="24"/>
      <c r="E470" s="24"/>
    </row>
    <row r="471" spans="1:5" s="23" customFormat="1" ht="12.95" customHeight="1" x14ac:dyDescent="0.2">
      <c r="A471" s="24"/>
      <c r="B471" s="24"/>
      <c r="C471" s="24"/>
      <c r="D471" s="24"/>
      <c r="E471" s="24"/>
    </row>
    <row r="472" spans="1:5" s="23" customFormat="1" ht="12.95" customHeight="1" x14ac:dyDescent="0.2">
      <c r="A472" s="24"/>
      <c r="B472" s="24"/>
      <c r="C472" s="24"/>
      <c r="D472" s="24"/>
      <c r="E472" s="24"/>
    </row>
    <row r="473" spans="1:5" s="23" customFormat="1" ht="12.95" customHeight="1" x14ac:dyDescent="0.2">
      <c r="A473" s="24"/>
      <c r="B473" s="24"/>
      <c r="C473" s="24"/>
      <c r="D473" s="24"/>
      <c r="E473" s="24"/>
    </row>
    <row r="474" spans="1:5" s="23" customFormat="1" ht="12.95" customHeight="1" x14ac:dyDescent="0.2">
      <c r="A474" s="24"/>
      <c r="B474" s="24"/>
      <c r="C474" s="24"/>
      <c r="D474" s="24"/>
      <c r="E474" s="24"/>
    </row>
    <row r="475" spans="1:5" s="23" customFormat="1" ht="12.95" customHeight="1" x14ac:dyDescent="0.2">
      <c r="A475" s="24"/>
      <c r="B475" s="24"/>
      <c r="C475" s="24"/>
      <c r="D475" s="24"/>
      <c r="E475" s="24"/>
    </row>
    <row r="476" spans="1:5" s="23" customFormat="1" ht="12.95" customHeight="1" x14ac:dyDescent="0.2">
      <c r="A476" s="24"/>
      <c r="B476" s="24"/>
      <c r="C476" s="24"/>
      <c r="D476" s="24"/>
      <c r="E476" s="24"/>
    </row>
    <row r="477" spans="1:5" s="23" customFormat="1" ht="12.95" customHeight="1" x14ac:dyDescent="0.2">
      <c r="A477" s="24"/>
      <c r="B477" s="24"/>
      <c r="C477" s="24"/>
      <c r="D477" s="24"/>
      <c r="E477" s="24"/>
    </row>
    <row r="478" spans="1:5" s="23" customFormat="1" ht="12.95" customHeight="1" x14ac:dyDescent="0.2">
      <c r="A478" s="24"/>
      <c r="B478" s="24"/>
      <c r="C478" s="24"/>
      <c r="D478" s="24"/>
      <c r="E478" s="24"/>
    </row>
    <row r="479" spans="1:5" s="23" customFormat="1" ht="12.95" customHeight="1" x14ac:dyDescent="0.2">
      <c r="A479" s="24"/>
      <c r="B479" s="24"/>
      <c r="C479" s="24"/>
      <c r="D479" s="24"/>
      <c r="E479" s="24"/>
    </row>
    <row r="480" spans="1:5" s="23" customFormat="1" ht="12.95" customHeight="1" x14ac:dyDescent="0.2">
      <c r="A480" s="24"/>
      <c r="B480" s="24"/>
      <c r="C480" s="24"/>
      <c r="D480" s="24"/>
      <c r="E480" s="24"/>
    </row>
    <row r="481" spans="1:5" s="23" customFormat="1" ht="12.95" customHeight="1" x14ac:dyDescent="0.2">
      <c r="A481" s="24"/>
      <c r="B481" s="24"/>
      <c r="C481" s="24"/>
      <c r="D481" s="24"/>
      <c r="E481" s="24"/>
    </row>
    <row r="482" spans="1:5" s="23" customFormat="1" ht="12.95" customHeight="1" x14ac:dyDescent="0.2">
      <c r="A482" s="24"/>
      <c r="B482" s="24"/>
      <c r="C482" s="24"/>
      <c r="D482" s="24"/>
      <c r="E482" s="24"/>
    </row>
    <row r="483" spans="1:5" s="23" customFormat="1" ht="12.95" customHeight="1" x14ac:dyDescent="0.2">
      <c r="A483" s="24"/>
      <c r="B483" s="24"/>
      <c r="C483" s="24"/>
      <c r="D483" s="24"/>
      <c r="E483" s="24"/>
    </row>
    <row r="484" spans="1:5" s="23" customFormat="1" ht="12.95" customHeight="1" x14ac:dyDescent="0.2">
      <c r="A484" s="24"/>
      <c r="B484" s="24"/>
      <c r="C484" s="24"/>
      <c r="D484" s="24"/>
      <c r="E484" s="24"/>
    </row>
    <row r="485" spans="1:5" s="23" customFormat="1" ht="12.95" customHeight="1" x14ac:dyDescent="0.2">
      <c r="A485" s="24"/>
      <c r="B485" s="24"/>
      <c r="C485" s="24"/>
      <c r="D485" s="24"/>
      <c r="E485" s="24"/>
    </row>
    <row r="486" spans="1:5" s="23" customFormat="1" ht="12.95" customHeight="1" x14ac:dyDescent="0.2">
      <c r="A486" s="24"/>
      <c r="B486" s="24"/>
      <c r="C486" s="24"/>
      <c r="D486" s="24"/>
      <c r="E486" s="24"/>
    </row>
    <row r="487" spans="1:5" s="23" customFormat="1" ht="12.95" customHeight="1" x14ac:dyDescent="0.2">
      <c r="A487" s="24"/>
      <c r="B487" s="24"/>
      <c r="C487" s="24"/>
      <c r="D487" s="24"/>
      <c r="E487" s="24"/>
    </row>
    <row r="488" spans="1:5" s="23" customFormat="1" ht="12.95" customHeight="1" x14ac:dyDescent="0.2">
      <c r="A488" s="24"/>
      <c r="B488" s="24"/>
      <c r="C488" s="24"/>
      <c r="D488" s="24"/>
      <c r="E488" s="24"/>
    </row>
    <row r="489" spans="1:5" s="23" customFormat="1" ht="12.95" customHeight="1" x14ac:dyDescent="0.2">
      <c r="A489" s="24"/>
      <c r="B489" s="24"/>
      <c r="C489" s="24"/>
      <c r="D489" s="24"/>
      <c r="E489" s="24"/>
    </row>
    <row r="490" spans="1:5" s="23" customFormat="1" ht="12.95" customHeight="1" x14ac:dyDescent="0.2">
      <c r="A490" s="24"/>
      <c r="B490" s="24"/>
      <c r="C490" s="24"/>
      <c r="D490" s="24"/>
      <c r="E490" s="24"/>
    </row>
    <row r="491" spans="1:5" s="23" customFormat="1" ht="12.95" customHeight="1" x14ac:dyDescent="0.2">
      <c r="A491" s="24"/>
      <c r="B491" s="24"/>
      <c r="C491" s="24"/>
      <c r="D491" s="24"/>
      <c r="E491" s="24"/>
    </row>
    <row r="492" spans="1:5" s="23" customFormat="1" ht="12.95" customHeight="1" x14ac:dyDescent="0.2">
      <c r="A492" s="24"/>
      <c r="B492" s="24"/>
      <c r="C492" s="24"/>
      <c r="D492" s="24"/>
      <c r="E492" s="24"/>
    </row>
    <row r="493" spans="1:5" s="23" customFormat="1" ht="12.95" customHeight="1" x14ac:dyDescent="0.2">
      <c r="A493" s="24"/>
      <c r="B493" s="24"/>
      <c r="C493" s="24"/>
      <c r="D493" s="24"/>
      <c r="E493" s="24"/>
    </row>
    <row r="494" spans="1:5" s="23" customFormat="1" ht="12.95" customHeight="1" x14ac:dyDescent="0.2">
      <c r="A494" s="24"/>
      <c r="B494" s="24"/>
      <c r="C494" s="24"/>
      <c r="D494" s="24"/>
      <c r="E494" s="24"/>
    </row>
    <row r="495" spans="1:5" s="23" customFormat="1" ht="12.95" customHeight="1" x14ac:dyDescent="0.2">
      <c r="A495" s="24"/>
      <c r="B495" s="24"/>
      <c r="C495" s="24"/>
      <c r="D495" s="24"/>
      <c r="E495" s="24"/>
    </row>
    <row r="496" spans="1:5" s="23" customFormat="1" ht="12.95" customHeight="1" x14ac:dyDescent="0.2">
      <c r="A496" s="24"/>
      <c r="B496" s="24"/>
      <c r="C496" s="24"/>
      <c r="D496" s="24"/>
      <c r="E496" s="24"/>
    </row>
    <row r="497" spans="1:5" s="23" customFormat="1" ht="12.95" customHeight="1" x14ac:dyDescent="0.2">
      <c r="A497" s="24"/>
      <c r="B497" s="24"/>
      <c r="C497" s="24"/>
      <c r="D497" s="24"/>
      <c r="E497" s="24"/>
    </row>
    <row r="498" spans="1:5" s="23" customFormat="1" ht="12.95" customHeight="1" x14ac:dyDescent="0.2">
      <c r="A498" s="24"/>
      <c r="B498" s="24"/>
      <c r="C498" s="24"/>
      <c r="D498" s="24"/>
      <c r="E498" s="24"/>
    </row>
    <row r="499" spans="1:5" s="23" customFormat="1" ht="12.95" customHeight="1" x14ac:dyDescent="0.2">
      <c r="A499" s="24"/>
      <c r="B499" s="24"/>
      <c r="C499" s="24"/>
      <c r="D499" s="24"/>
      <c r="E499" s="24"/>
    </row>
    <row r="500" spans="1:5" s="23" customFormat="1" ht="12.95" customHeight="1" x14ac:dyDescent="0.2">
      <c r="A500" s="24"/>
      <c r="B500" s="24"/>
      <c r="C500" s="24"/>
      <c r="D500" s="24"/>
      <c r="E500" s="24"/>
    </row>
    <row r="501" spans="1:5" s="23" customFormat="1" ht="12.95" customHeight="1" x14ac:dyDescent="0.2">
      <c r="A501" s="24"/>
      <c r="B501" s="24"/>
      <c r="C501" s="24"/>
      <c r="D501" s="24"/>
      <c r="E501" s="24"/>
    </row>
    <row r="502" spans="1:5" s="23" customFormat="1" ht="12.95" customHeight="1" x14ac:dyDescent="0.2">
      <c r="A502" s="24"/>
      <c r="B502" s="24"/>
      <c r="C502" s="24"/>
      <c r="D502" s="24"/>
      <c r="E502" s="24"/>
    </row>
    <row r="503" spans="1:5" s="23" customFormat="1" ht="12.95" customHeight="1" x14ac:dyDescent="0.2">
      <c r="A503" s="24"/>
      <c r="B503" s="24"/>
      <c r="C503" s="24"/>
      <c r="D503" s="24"/>
      <c r="E503" s="24"/>
    </row>
    <row r="504" spans="1:5" s="23" customFormat="1" ht="12.95" customHeight="1" x14ac:dyDescent="0.2">
      <c r="A504" s="24"/>
      <c r="B504" s="24"/>
      <c r="C504" s="24"/>
      <c r="D504" s="24"/>
      <c r="E504" s="24"/>
    </row>
    <row r="505" spans="1:5" s="23" customFormat="1" ht="12.95" customHeight="1" x14ac:dyDescent="0.2">
      <c r="A505" s="24"/>
      <c r="B505" s="24"/>
      <c r="C505" s="24"/>
      <c r="D505" s="24"/>
      <c r="E505" s="24"/>
    </row>
    <row r="506" spans="1:5" s="23" customFormat="1" ht="12.95" customHeight="1" x14ac:dyDescent="0.2">
      <c r="A506" s="24"/>
      <c r="B506" s="24"/>
      <c r="C506" s="24"/>
      <c r="D506" s="24"/>
      <c r="E506" s="24"/>
    </row>
    <row r="507" spans="1:5" s="23" customFormat="1" ht="12.95" customHeight="1" x14ac:dyDescent="0.2">
      <c r="A507" s="24"/>
      <c r="B507" s="24"/>
      <c r="C507" s="24"/>
      <c r="D507" s="24"/>
      <c r="E507" s="24"/>
    </row>
    <row r="508" spans="1:5" s="23" customFormat="1" ht="12.95" customHeight="1" x14ac:dyDescent="0.2">
      <c r="A508" s="24"/>
      <c r="B508" s="24"/>
      <c r="C508" s="24"/>
      <c r="D508" s="24"/>
      <c r="E508" s="24"/>
    </row>
    <row r="509" spans="1:5" s="23" customFormat="1" ht="12.95" customHeight="1" x14ac:dyDescent="0.2">
      <c r="A509" s="24"/>
      <c r="B509" s="24"/>
      <c r="C509" s="24"/>
      <c r="D509" s="24"/>
      <c r="E509" s="24"/>
    </row>
    <row r="510" spans="1:5" s="23" customFormat="1" ht="12.95" customHeight="1" x14ac:dyDescent="0.2">
      <c r="A510" s="24"/>
      <c r="B510" s="24"/>
      <c r="C510" s="24"/>
      <c r="D510" s="24"/>
      <c r="E510" s="24"/>
    </row>
    <row r="511" spans="1:5" s="23" customFormat="1" ht="12.95" customHeight="1" x14ac:dyDescent="0.2">
      <c r="A511" s="24"/>
      <c r="B511" s="24"/>
      <c r="C511" s="24"/>
      <c r="D511" s="24"/>
      <c r="E511" s="24"/>
    </row>
    <row r="512" spans="1:5" s="23" customFormat="1" ht="12.95" customHeight="1" x14ac:dyDescent="0.2">
      <c r="A512" s="24"/>
      <c r="B512" s="24"/>
      <c r="C512" s="24"/>
      <c r="D512" s="24"/>
      <c r="E512" s="24"/>
    </row>
    <row r="513" spans="1:5" s="23" customFormat="1" ht="12.95" customHeight="1" x14ac:dyDescent="0.2">
      <c r="A513" s="24"/>
      <c r="B513" s="24"/>
      <c r="C513" s="24"/>
      <c r="D513" s="24"/>
      <c r="E513" s="24"/>
    </row>
    <row r="514" spans="1:5" s="23" customFormat="1" ht="12.95" customHeight="1" x14ac:dyDescent="0.2">
      <c r="A514" s="24"/>
      <c r="B514" s="24"/>
      <c r="C514" s="24"/>
      <c r="D514" s="24"/>
      <c r="E514" s="24"/>
    </row>
    <row r="515" spans="1:5" s="23" customFormat="1" ht="12.95" customHeight="1" x14ac:dyDescent="0.2">
      <c r="A515" s="24"/>
      <c r="B515" s="24"/>
      <c r="C515" s="24"/>
      <c r="D515" s="24"/>
      <c r="E515" s="24"/>
    </row>
    <row r="516" spans="1:5" s="23" customFormat="1" ht="12.95" customHeight="1" x14ac:dyDescent="0.2">
      <c r="A516" s="24"/>
      <c r="B516" s="24"/>
      <c r="C516" s="24"/>
      <c r="D516" s="24"/>
      <c r="E516" s="24"/>
    </row>
    <row r="517" spans="1:5" s="23" customFormat="1" ht="12.95" customHeight="1" x14ac:dyDescent="0.2">
      <c r="A517" s="24"/>
      <c r="B517" s="24"/>
      <c r="C517" s="24"/>
      <c r="D517" s="24"/>
      <c r="E517" s="24"/>
    </row>
    <row r="518" spans="1:5" s="23" customFormat="1" ht="12.95" customHeight="1" x14ac:dyDescent="0.2">
      <c r="A518" s="24"/>
      <c r="B518" s="24"/>
      <c r="C518" s="24"/>
      <c r="D518" s="24"/>
      <c r="E518" s="24"/>
    </row>
    <row r="519" spans="1:5" s="23" customFormat="1" ht="12.95" customHeight="1" x14ac:dyDescent="0.2">
      <c r="A519" s="24"/>
      <c r="B519" s="24"/>
      <c r="C519" s="24"/>
      <c r="D519" s="24"/>
      <c r="E519" s="24"/>
    </row>
    <row r="520" spans="1:5" s="23" customFormat="1" ht="12.95" customHeight="1" x14ac:dyDescent="0.2">
      <c r="A520" s="24"/>
      <c r="B520" s="24"/>
      <c r="C520" s="24"/>
      <c r="D520" s="24"/>
      <c r="E520" s="24"/>
    </row>
    <row r="521" spans="1:5" s="23" customFormat="1" ht="12.95" customHeight="1" x14ac:dyDescent="0.2">
      <c r="A521" s="24"/>
      <c r="B521" s="24"/>
      <c r="C521" s="24"/>
      <c r="D521" s="24"/>
      <c r="E521" s="24"/>
    </row>
    <row r="522" spans="1:5" s="23" customFormat="1" ht="12.95" customHeight="1" x14ac:dyDescent="0.2">
      <c r="A522" s="24"/>
      <c r="B522" s="24"/>
      <c r="C522" s="24"/>
      <c r="D522" s="24"/>
      <c r="E522" s="24"/>
    </row>
    <row r="523" spans="1:5" s="23" customFormat="1" ht="12.95" customHeight="1" x14ac:dyDescent="0.2">
      <c r="A523" s="24"/>
      <c r="B523" s="24"/>
      <c r="C523" s="24"/>
      <c r="D523" s="24"/>
      <c r="E523" s="24"/>
    </row>
    <row r="524" spans="1:5" s="23" customFormat="1" ht="12.95" customHeight="1" x14ac:dyDescent="0.2">
      <c r="A524" s="24"/>
      <c r="B524" s="24"/>
      <c r="C524" s="24"/>
      <c r="D524" s="24"/>
      <c r="E524" s="24"/>
    </row>
    <row r="525" spans="1:5" s="23" customFormat="1" ht="12.95" customHeight="1" x14ac:dyDescent="0.2">
      <c r="A525" s="24"/>
      <c r="B525" s="24"/>
      <c r="C525" s="24"/>
      <c r="D525" s="24"/>
      <c r="E525" s="24"/>
    </row>
    <row r="526" spans="1:5" s="23" customFormat="1" ht="12.95" customHeight="1" x14ac:dyDescent="0.2">
      <c r="A526" s="24"/>
      <c r="B526" s="24"/>
      <c r="C526" s="24"/>
      <c r="D526" s="24"/>
      <c r="E526" s="24"/>
    </row>
    <row r="527" spans="1:5" s="23" customFormat="1" ht="12.95" customHeight="1" x14ac:dyDescent="0.2">
      <c r="A527" s="24"/>
      <c r="B527" s="24"/>
      <c r="C527" s="24"/>
      <c r="D527" s="24"/>
      <c r="E527" s="24"/>
    </row>
    <row r="528" spans="1:5" s="23" customFormat="1" ht="12.95" customHeight="1" x14ac:dyDescent="0.2">
      <c r="A528" s="24"/>
      <c r="B528" s="24"/>
      <c r="C528" s="24"/>
      <c r="D528" s="24"/>
      <c r="E528" s="24"/>
    </row>
    <row r="529" spans="1:5" s="23" customFormat="1" ht="12.95" customHeight="1" x14ac:dyDescent="0.2">
      <c r="A529" s="24"/>
      <c r="B529" s="24"/>
      <c r="C529" s="24"/>
      <c r="D529" s="24"/>
      <c r="E529" s="24"/>
    </row>
    <row r="530" spans="1:5" s="23" customFormat="1" ht="12.95" customHeight="1" x14ac:dyDescent="0.2">
      <c r="A530" s="24"/>
      <c r="B530" s="24"/>
      <c r="C530" s="24"/>
      <c r="D530" s="24"/>
      <c r="E530" s="24"/>
    </row>
    <row r="531" spans="1:5" s="23" customFormat="1" ht="12.95" customHeight="1" x14ac:dyDescent="0.2">
      <c r="A531" s="24"/>
      <c r="B531" s="24"/>
      <c r="C531" s="24"/>
      <c r="D531" s="24"/>
      <c r="E531" s="24"/>
    </row>
    <row r="532" spans="1:5" s="23" customFormat="1" ht="12.95" customHeight="1" x14ac:dyDescent="0.2">
      <c r="A532" s="24"/>
      <c r="B532" s="24"/>
      <c r="C532" s="24"/>
      <c r="D532" s="24"/>
      <c r="E532" s="24"/>
    </row>
    <row r="533" spans="1:5" s="23" customFormat="1" ht="12.95" customHeight="1" x14ac:dyDescent="0.2">
      <c r="A533" s="24"/>
      <c r="B533" s="24"/>
      <c r="C533" s="24"/>
      <c r="D533" s="24"/>
      <c r="E533" s="24"/>
    </row>
    <row r="534" spans="1:5" s="23" customFormat="1" ht="12.95" customHeight="1" x14ac:dyDescent="0.2">
      <c r="A534" s="24"/>
      <c r="B534" s="24"/>
      <c r="C534" s="24"/>
      <c r="D534" s="24"/>
      <c r="E534" s="24"/>
    </row>
    <row r="535" spans="1:5" s="23" customFormat="1" ht="12.95" customHeight="1" x14ac:dyDescent="0.2">
      <c r="A535" s="24"/>
      <c r="B535" s="24"/>
      <c r="C535" s="24"/>
      <c r="D535" s="24"/>
      <c r="E535" s="24"/>
    </row>
    <row r="536" spans="1:5" s="23" customFormat="1" ht="12.95" customHeight="1" x14ac:dyDescent="0.2">
      <c r="A536" s="24"/>
      <c r="B536" s="24"/>
      <c r="C536" s="24"/>
      <c r="D536" s="24"/>
      <c r="E536" s="24"/>
    </row>
    <row r="537" spans="1:5" s="23" customFormat="1" ht="12.95" customHeight="1" x14ac:dyDescent="0.2">
      <c r="A537" s="24"/>
      <c r="B537" s="24"/>
      <c r="C537" s="24"/>
      <c r="D537" s="24"/>
      <c r="E537" s="24"/>
    </row>
    <row r="538" spans="1:5" s="23" customFormat="1" ht="12.95" customHeight="1" x14ac:dyDescent="0.2">
      <c r="A538" s="24"/>
      <c r="B538" s="24"/>
      <c r="C538" s="24"/>
      <c r="D538" s="24"/>
      <c r="E538" s="24"/>
    </row>
    <row r="539" spans="1:5" s="23" customFormat="1" ht="12.95" customHeight="1" x14ac:dyDescent="0.2">
      <c r="A539" s="24"/>
      <c r="B539" s="24"/>
      <c r="C539" s="24"/>
      <c r="D539" s="24"/>
      <c r="E539" s="24"/>
    </row>
    <row r="540" spans="1:5" s="23" customFormat="1" ht="12.95" customHeight="1" x14ac:dyDescent="0.2">
      <c r="A540" s="24"/>
      <c r="B540" s="24"/>
      <c r="C540" s="24"/>
      <c r="D540" s="24"/>
      <c r="E540" s="24"/>
    </row>
    <row r="541" spans="1:5" s="23" customFormat="1" ht="12.95" customHeight="1" x14ac:dyDescent="0.2">
      <c r="A541" s="24"/>
      <c r="B541" s="24"/>
      <c r="C541" s="24"/>
      <c r="D541" s="24"/>
      <c r="E541" s="24"/>
    </row>
    <row r="542" spans="1:5" s="23" customFormat="1" ht="12.95" customHeight="1" x14ac:dyDescent="0.2">
      <c r="A542" s="24"/>
      <c r="B542" s="24"/>
      <c r="C542" s="24"/>
      <c r="D542" s="24"/>
      <c r="E542" s="24"/>
    </row>
    <row r="543" spans="1:5" s="23" customFormat="1" ht="12.95" customHeight="1" x14ac:dyDescent="0.2">
      <c r="A543" s="24"/>
      <c r="B543" s="24"/>
      <c r="C543" s="24"/>
      <c r="D543" s="24"/>
      <c r="E543" s="24"/>
    </row>
    <row r="544" spans="1:5" s="23" customFormat="1" ht="12.95" customHeight="1" x14ac:dyDescent="0.2">
      <c r="A544" s="24"/>
      <c r="B544" s="24"/>
      <c r="C544" s="24"/>
      <c r="D544" s="24"/>
      <c r="E544" s="24"/>
    </row>
    <row r="545" spans="1:5" s="23" customFormat="1" ht="12.95" customHeight="1" x14ac:dyDescent="0.2">
      <c r="A545" s="24"/>
      <c r="B545" s="24"/>
      <c r="C545" s="24"/>
      <c r="D545" s="24"/>
      <c r="E545" s="24"/>
    </row>
    <row r="546" spans="1:5" s="23" customFormat="1" ht="12.95" customHeight="1" x14ac:dyDescent="0.2">
      <c r="A546" s="24"/>
      <c r="B546" s="24"/>
      <c r="C546" s="24"/>
      <c r="D546" s="24"/>
      <c r="E546" s="24"/>
    </row>
    <row r="547" spans="1:5" s="23" customFormat="1" ht="12.95" customHeight="1" x14ac:dyDescent="0.2">
      <c r="A547" s="24"/>
      <c r="B547" s="24"/>
      <c r="C547" s="24"/>
      <c r="D547" s="24"/>
      <c r="E547" s="24"/>
    </row>
    <row r="548" spans="1:5" s="23" customFormat="1" ht="12.95" customHeight="1" x14ac:dyDescent="0.2">
      <c r="A548" s="24"/>
      <c r="B548" s="24"/>
      <c r="C548" s="24"/>
      <c r="D548" s="24"/>
      <c r="E548" s="24"/>
    </row>
    <row r="549" spans="1:5" s="23" customFormat="1" ht="12.95" customHeight="1" x14ac:dyDescent="0.2">
      <c r="A549" s="24"/>
      <c r="B549" s="24"/>
      <c r="C549" s="24"/>
      <c r="D549" s="24"/>
      <c r="E549" s="24"/>
    </row>
    <row r="550" spans="1:5" s="23" customFormat="1" ht="12.95" customHeight="1" x14ac:dyDescent="0.2">
      <c r="A550" s="24"/>
      <c r="B550" s="24"/>
      <c r="C550" s="24"/>
      <c r="D550" s="24"/>
      <c r="E550" s="24"/>
    </row>
    <row r="551" spans="1:5" s="23" customFormat="1" ht="12.95" customHeight="1" x14ac:dyDescent="0.2">
      <c r="A551" s="24"/>
      <c r="B551" s="24"/>
      <c r="C551" s="24"/>
      <c r="D551" s="24"/>
      <c r="E551" s="24"/>
    </row>
    <row r="552" spans="1:5" s="23" customFormat="1" ht="12.95" customHeight="1" x14ac:dyDescent="0.2">
      <c r="A552" s="24"/>
      <c r="B552" s="24"/>
      <c r="C552" s="24"/>
      <c r="D552" s="24"/>
      <c r="E552" s="24"/>
    </row>
    <row r="553" spans="1:5" s="23" customFormat="1" ht="12.95" customHeight="1" x14ac:dyDescent="0.2">
      <c r="A553" s="24"/>
      <c r="B553" s="24"/>
      <c r="C553" s="24"/>
      <c r="D553" s="24"/>
      <c r="E553" s="24"/>
    </row>
    <row r="554" spans="1:5" s="23" customFormat="1" ht="12.95" customHeight="1" x14ac:dyDescent="0.2">
      <c r="A554" s="24"/>
      <c r="B554" s="24"/>
      <c r="C554" s="24"/>
      <c r="D554" s="24"/>
      <c r="E554" s="24"/>
    </row>
    <row r="555" spans="1:5" s="23" customFormat="1" ht="12.95" customHeight="1" x14ac:dyDescent="0.2">
      <c r="A555" s="24"/>
      <c r="B555" s="24"/>
      <c r="C555" s="24"/>
      <c r="D555" s="24"/>
      <c r="E555" s="24"/>
    </row>
    <row r="556" spans="1:5" s="23" customFormat="1" ht="12.95" customHeight="1" x14ac:dyDescent="0.2">
      <c r="A556" s="24"/>
      <c r="B556" s="24"/>
      <c r="C556" s="24"/>
      <c r="D556" s="24"/>
      <c r="E556" s="24"/>
    </row>
    <row r="557" spans="1:5" s="23" customFormat="1" ht="12.95" customHeight="1" x14ac:dyDescent="0.2">
      <c r="A557" s="24"/>
      <c r="B557" s="24"/>
      <c r="C557" s="24"/>
      <c r="D557" s="24"/>
      <c r="E557" s="24"/>
    </row>
    <row r="558" spans="1:5" s="23" customFormat="1" ht="12.95" customHeight="1" x14ac:dyDescent="0.2">
      <c r="A558" s="24"/>
      <c r="B558" s="24"/>
      <c r="C558" s="24"/>
      <c r="D558" s="24"/>
      <c r="E558" s="24"/>
    </row>
    <row r="559" spans="1:5" s="23" customFormat="1" ht="12.95" customHeight="1" x14ac:dyDescent="0.2">
      <c r="A559" s="24"/>
      <c r="B559" s="24"/>
      <c r="C559" s="24"/>
      <c r="D559" s="24"/>
      <c r="E559" s="24"/>
    </row>
    <row r="560" spans="1:5" s="23" customFormat="1" ht="12.95" customHeight="1" x14ac:dyDescent="0.2">
      <c r="A560" s="24"/>
      <c r="B560" s="24"/>
      <c r="C560" s="24"/>
      <c r="D560" s="24"/>
      <c r="E560" s="24"/>
    </row>
    <row r="561" spans="1:5" s="23" customFormat="1" ht="12.95" customHeight="1" x14ac:dyDescent="0.2">
      <c r="A561" s="24"/>
      <c r="B561" s="24"/>
      <c r="C561" s="24"/>
      <c r="D561" s="24"/>
      <c r="E561" s="24"/>
    </row>
    <row r="562" spans="1:5" s="23" customFormat="1" ht="12.95" customHeight="1" x14ac:dyDescent="0.2">
      <c r="A562" s="24"/>
      <c r="B562" s="24"/>
      <c r="C562" s="24"/>
      <c r="D562" s="24"/>
      <c r="E562" s="24"/>
    </row>
    <row r="563" spans="1:5" s="23" customFormat="1" ht="12.95" customHeight="1" x14ac:dyDescent="0.2">
      <c r="A563" s="24"/>
      <c r="B563" s="24"/>
      <c r="C563" s="24"/>
      <c r="D563" s="24"/>
      <c r="E563" s="24"/>
    </row>
    <row r="564" spans="1:5" s="23" customFormat="1" ht="12.95" customHeight="1" x14ac:dyDescent="0.2">
      <c r="A564" s="24"/>
      <c r="B564" s="24"/>
      <c r="C564" s="24"/>
      <c r="D564" s="24"/>
      <c r="E564" s="24"/>
    </row>
    <row r="565" spans="1:5" s="23" customFormat="1" ht="12.95" customHeight="1" x14ac:dyDescent="0.2">
      <c r="A565" s="24"/>
      <c r="B565" s="24"/>
      <c r="C565" s="24"/>
      <c r="D565" s="24"/>
      <c r="E565" s="24"/>
    </row>
    <row r="566" spans="1:5" s="23" customFormat="1" ht="12.95" customHeight="1" x14ac:dyDescent="0.2">
      <c r="A566" s="24"/>
      <c r="B566" s="24"/>
      <c r="C566" s="24"/>
      <c r="D566" s="24"/>
      <c r="E566" s="24"/>
    </row>
    <row r="567" spans="1:5" s="23" customFormat="1" ht="12.95" customHeight="1" x14ac:dyDescent="0.2">
      <c r="A567" s="24"/>
      <c r="B567" s="24"/>
      <c r="C567" s="24"/>
      <c r="D567" s="24"/>
      <c r="E567" s="24"/>
    </row>
    <row r="568" spans="1:5" s="23" customFormat="1" ht="12.95" customHeight="1" x14ac:dyDescent="0.2">
      <c r="A568" s="24"/>
      <c r="B568" s="24"/>
      <c r="C568" s="24"/>
      <c r="D568" s="24"/>
      <c r="E568" s="24"/>
    </row>
    <row r="569" spans="1:5" s="23" customFormat="1" ht="12.95" customHeight="1" x14ac:dyDescent="0.2">
      <c r="A569" s="24"/>
      <c r="B569" s="24"/>
      <c r="C569" s="24"/>
      <c r="D569" s="24"/>
      <c r="E569" s="24"/>
    </row>
    <row r="570" spans="1:5" s="23" customFormat="1" ht="12.95" customHeight="1" x14ac:dyDescent="0.2">
      <c r="A570" s="24"/>
      <c r="B570" s="24"/>
      <c r="C570" s="24"/>
      <c r="D570" s="24"/>
      <c r="E570" s="24"/>
    </row>
    <row r="571" spans="1:5" s="23" customFormat="1" ht="12.95" customHeight="1" x14ac:dyDescent="0.2">
      <c r="A571" s="24"/>
      <c r="B571" s="24"/>
      <c r="C571" s="24"/>
      <c r="D571" s="24"/>
      <c r="E571" s="24"/>
    </row>
    <row r="572" spans="1:5" s="23" customFormat="1" ht="12.95" customHeight="1" x14ac:dyDescent="0.2">
      <c r="A572" s="24"/>
      <c r="B572" s="24"/>
      <c r="C572" s="24"/>
      <c r="D572" s="24"/>
      <c r="E572" s="24"/>
    </row>
    <row r="573" spans="1:5" s="23" customFormat="1" ht="12.95" customHeight="1" x14ac:dyDescent="0.2">
      <c r="A573" s="24"/>
      <c r="B573" s="24"/>
      <c r="C573" s="24"/>
      <c r="D573" s="24"/>
      <c r="E573" s="24"/>
    </row>
    <row r="574" spans="1:5" s="23" customFormat="1" ht="12.95" customHeight="1" x14ac:dyDescent="0.2">
      <c r="A574" s="24"/>
      <c r="B574" s="24"/>
      <c r="C574" s="24"/>
      <c r="D574" s="24"/>
      <c r="E574" s="24"/>
    </row>
    <row r="575" spans="1:5" s="23" customFormat="1" ht="12.95" customHeight="1" x14ac:dyDescent="0.2">
      <c r="A575" s="24"/>
      <c r="B575" s="24"/>
      <c r="C575" s="24"/>
      <c r="D575" s="24"/>
      <c r="E575" s="24"/>
    </row>
    <row r="576" spans="1:5" s="23" customFormat="1" ht="12.95" customHeight="1" x14ac:dyDescent="0.2">
      <c r="A576" s="24"/>
      <c r="B576" s="24"/>
      <c r="C576" s="24"/>
      <c r="D576" s="24"/>
      <c r="E576" s="24"/>
    </row>
    <row r="577" spans="1:5" s="23" customFormat="1" ht="12.95" customHeight="1" x14ac:dyDescent="0.2">
      <c r="A577" s="24"/>
      <c r="B577" s="24"/>
      <c r="C577" s="24"/>
      <c r="D577" s="24"/>
      <c r="E577" s="24"/>
    </row>
    <row r="578" spans="1:5" s="23" customFormat="1" ht="12.95" customHeight="1" x14ac:dyDescent="0.2">
      <c r="A578" s="24"/>
      <c r="B578" s="24"/>
      <c r="C578" s="24"/>
      <c r="D578" s="24"/>
      <c r="E578" s="24"/>
    </row>
    <row r="579" spans="1:5" s="23" customFormat="1" ht="12.95" customHeight="1" x14ac:dyDescent="0.2">
      <c r="A579" s="24"/>
      <c r="B579" s="24"/>
      <c r="C579" s="24"/>
      <c r="D579" s="24"/>
      <c r="E579" s="24"/>
    </row>
    <row r="580" spans="1:5" s="23" customFormat="1" ht="12.95" customHeight="1" x14ac:dyDescent="0.2">
      <c r="A580" s="24"/>
      <c r="B580" s="24"/>
      <c r="C580" s="24"/>
      <c r="D580" s="24"/>
      <c r="E580" s="24"/>
    </row>
    <row r="581" spans="1:5" s="23" customFormat="1" ht="12.95" customHeight="1" x14ac:dyDescent="0.2">
      <c r="A581" s="24"/>
      <c r="B581" s="24"/>
      <c r="C581" s="24"/>
      <c r="D581" s="24"/>
      <c r="E581" s="24"/>
    </row>
    <row r="582" spans="1:5" s="23" customFormat="1" ht="12.95" customHeight="1" x14ac:dyDescent="0.2">
      <c r="A582" s="24"/>
      <c r="B582" s="24"/>
      <c r="C582" s="24"/>
      <c r="D582" s="24"/>
      <c r="E582" s="24"/>
    </row>
    <row r="583" spans="1:5" s="23" customFormat="1" ht="12.95" customHeight="1" x14ac:dyDescent="0.2">
      <c r="A583" s="24"/>
      <c r="B583" s="24"/>
      <c r="C583" s="24"/>
      <c r="D583" s="24"/>
      <c r="E583" s="24"/>
    </row>
    <row r="584" spans="1:5" s="23" customFormat="1" ht="12.95" customHeight="1" x14ac:dyDescent="0.2">
      <c r="A584" s="24"/>
      <c r="B584" s="24"/>
      <c r="C584" s="24"/>
      <c r="D584" s="24"/>
      <c r="E584" s="24"/>
    </row>
    <row r="585" spans="1:5" s="23" customFormat="1" ht="12.95" customHeight="1" x14ac:dyDescent="0.2">
      <c r="A585" s="24"/>
      <c r="B585" s="24"/>
      <c r="C585" s="24"/>
      <c r="D585" s="24"/>
      <c r="E585" s="24"/>
    </row>
    <row r="586" spans="1:5" s="23" customFormat="1" ht="12.95" customHeight="1" x14ac:dyDescent="0.2">
      <c r="A586" s="24"/>
      <c r="B586" s="24"/>
      <c r="C586" s="24"/>
      <c r="D586" s="24"/>
      <c r="E586" s="24"/>
    </row>
    <row r="587" spans="1:5" s="23" customFormat="1" ht="12.95" customHeight="1" x14ac:dyDescent="0.2">
      <c r="A587" s="24"/>
      <c r="B587" s="24"/>
      <c r="C587" s="24"/>
      <c r="D587" s="24"/>
      <c r="E587" s="24"/>
    </row>
    <row r="588" spans="1:5" s="23" customFormat="1" ht="12.95" customHeight="1" x14ac:dyDescent="0.2">
      <c r="A588" s="24"/>
      <c r="B588" s="24"/>
      <c r="C588" s="24"/>
      <c r="D588" s="24"/>
      <c r="E588" s="24"/>
    </row>
    <row r="589" spans="1:5" s="23" customFormat="1" ht="12.95" customHeight="1" x14ac:dyDescent="0.2">
      <c r="A589" s="24"/>
      <c r="B589" s="24"/>
      <c r="C589" s="24"/>
      <c r="D589" s="24"/>
      <c r="E589" s="24"/>
    </row>
    <row r="590" spans="1:5" s="23" customFormat="1" ht="12.95" customHeight="1" x14ac:dyDescent="0.2">
      <c r="A590" s="24"/>
      <c r="B590" s="24"/>
      <c r="C590" s="24"/>
      <c r="D590" s="24"/>
      <c r="E590" s="24"/>
    </row>
    <row r="591" spans="1:5" s="23" customFormat="1" ht="12.95" customHeight="1" x14ac:dyDescent="0.2">
      <c r="A591" s="24"/>
      <c r="B591" s="24"/>
      <c r="C591" s="24"/>
      <c r="D591" s="24"/>
      <c r="E591" s="24"/>
    </row>
    <row r="592" spans="1:5" s="23" customFormat="1" ht="12.95" customHeight="1" x14ac:dyDescent="0.2">
      <c r="A592" s="24"/>
      <c r="B592" s="24"/>
      <c r="C592" s="24"/>
      <c r="D592" s="24"/>
      <c r="E592" s="24"/>
    </row>
    <row r="593" spans="1:5" s="23" customFormat="1" ht="12.95" customHeight="1" x14ac:dyDescent="0.2">
      <c r="A593" s="24"/>
      <c r="B593" s="24"/>
      <c r="C593" s="24"/>
      <c r="D593" s="24"/>
      <c r="E593" s="24"/>
    </row>
    <row r="594" spans="1:5" s="23" customFormat="1" ht="12.95" customHeight="1" x14ac:dyDescent="0.2">
      <c r="A594" s="24"/>
      <c r="B594" s="24"/>
      <c r="C594" s="24"/>
      <c r="D594" s="24"/>
      <c r="E594" s="24"/>
    </row>
    <row r="595" spans="1:5" s="23" customFormat="1" ht="12.95" customHeight="1" x14ac:dyDescent="0.2">
      <c r="A595" s="24"/>
      <c r="B595" s="24"/>
      <c r="C595" s="24"/>
      <c r="D595" s="24"/>
      <c r="E595" s="24"/>
    </row>
    <row r="596" spans="1:5" s="23" customFormat="1" ht="12.95" customHeight="1" x14ac:dyDescent="0.2">
      <c r="A596" s="24"/>
      <c r="B596" s="24"/>
      <c r="C596" s="24"/>
      <c r="D596" s="24"/>
      <c r="E596" s="24"/>
    </row>
    <row r="597" spans="1:5" s="23" customFormat="1" ht="12.95" customHeight="1" x14ac:dyDescent="0.2">
      <c r="A597" s="24"/>
      <c r="B597" s="24"/>
      <c r="C597" s="24"/>
      <c r="D597" s="24"/>
      <c r="E597" s="24"/>
    </row>
    <row r="598" spans="1:5" s="23" customFormat="1" ht="12.95" customHeight="1" x14ac:dyDescent="0.2">
      <c r="A598" s="24"/>
      <c r="B598" s="24"/>
      <c r="C598" s="24"/>
      <c r="D598" s="24"/>
      <c r="E598" s="24"/>
    </row>
    <row r="599" spans="1:5" s="23" customFormat="1" ht="12.95" customHeight="1" x14ac:dyDescent="0.2">
      <c r="A599" s="24"/>
      <c r="B599" s="24"/>
      <c r="C599" s="24"/>
      <c r="D599" s="24"/>
      <c r="E599" s="24"/>
    </row>
    <row r="600" spans="1:5" s="23" customFormat="1" ht="12.95" customHeight="1" x14ac:dyDescent="0.2">
      <c r="A600" s="24"/>
      <c r="B600" s="24"/>
      <c r="C600" s="24"/>
      <c r="D600" s="24"/>
      <c r="E600" s="24"/>
    </row>
    <row r="601" spans="1:5" s="23" customFormat="1" ht="12.95" customHeight="1" x14ac:dyDescent="0.2">
      <c r="A601" s="24"/>
      <c r="B601" s="24"/>
      <c r="C601" s="24"/>
      <c r="D601" s="24"/>
      <c r="E601" s="24"/>
    </row>
    <row r="602" spans="1:5" s="23" customFormat="1" ht="12.95" customHeight="1" x14ac:dyDescent="0.2">
      <c r="A602" s="24"/>
      <c r="B602" s="24"/>
      <c r="C602" s="24"/>
      <c r="D602" s="24"/>
      <c r="E602" s="24"/>
    </row>
    <row r="603" spans="1:5" s="23" customFormat="1" ht="12.95" customHeight="1" x14ac:dyDescent="0.2">
      <c r="A603" s="24"/>
      <c r="B603" s="24"/>
      <c r="C603" s="24"/>
      <c r="D603" s="24"/>
      <c r="E603" s="24"/>
    </row>
    <row r="604" spans="1:5" s="23" customFormat="1" ht="12.95" customHeight="1" x14ac:dyDescent="0.2">
      <c r="A604" s="24"/>
      <c r="B604" s="24"/>
      <c r="C604" s="24"/>
      <c r="D604" s="24"/>
      <c r="E604" s="24"/>
    </row>
    <row r="605" spans="1:5" s="23" customFormat="1" ht="12.95" customHeight="1" x14ac:dyDescent="0.2">
      <c r="A605" s="24"/>
      <c r="B605" s="24"/>
      <c r="C605" s="24"/>
      <c r="D605" s="24"/>
      <c r="E605" s="24"/>
    </row>
    <row r="606" spans="1:5" s="23" customFormat="1" ht="12.95" customHeight="1" x14ac:dyDescent="0.2">
      <c r="A606" s="24"/>
      <c r="B606" s="24"/>
      <c r="C606" s="24"/>
      <c r="D606" s="24"/>
      <c r="E606" s="24"/>
    </row>
    <row r="607" spans="1:5" s="23" customFormat="1" ht="12.95" customHeight="1" x14ac:dyDescent="0.2">
      <c r="A607" s="24"/>
      <c r="B607" s="24"/>
      <c r="C607" s="24"/>
      <c r="D607" s="24"/>
      <c r="E607" s="24"/>
    </row>
    <row r="608" spans="1:5" s="23" customFormat="1" ht="12.95" customHeight="1" x14ac:dyDescent="0.2">
      <c r="A608" s="24"/>
      <c r="B608" s="24"/>
      <c r="C608" s="24"/>
      <c r="D608" s="24"/>
      <c r="E608" s="24"/>
    </row>
    <row r="609" spans="1:5" s="23" customFormat="1" ht="12.95" customHeight="1" x14ac:dyDescent="0.2">
      <c r="A609" s="24"/>
      <c r="B609" s="24"/>
      <c r="C609" s="24"/>
      <c r="D609" s="24"/>
      <c r="E609" s="24"/>
    </row>
    <row r="610" spans="1:5" s="23" customFormat="1" ht="12.95" customHeight="1" x14ac:dyDescent="0.2">
      <c r="A610" s="24"/>
      <c r="B610" s="24"/>
      <c r="C610" s="24"/>
      <c r="D610" s="24"/>
      <c r="E610" s="24"/>
    </row>
    <row r="611" spans="1:5" s="23" customFormat="1" ht="12.95" customHeight="1" x14ac:dyDescent="0.2">
      <c r="A611" s="24"/>
      <c r="B611" s="24"/>
      <c r="C611" s="24"/>
      <c r="D611" s="24"/>
      <c r="E611" s="24"/>
    </row>
    <row r="612" spans="1:5" s="23" customFormat="1" ht="12.95" customHeight="1" x14ac:dyDescent="0.2">
      <c r="A612" s="24"/>
      <c r="B612" s="24"/>
      <c r="C612" s="24"/>
      <c r="D612" s="24"/>
      <c r="E612" s="24"/>
    </row>
    <row r="613" spans="1:5" s="23" customFormat="1" ht="12.95" customHeight="1" x14ac:dyDescent="0.2">
      <c r="A613" s="24"/>
      <c r="B613" s="24"/>
      <c r="C613" s="24"/>
      <c r="D613" s="24"/>
      <c r="E613" s="24"/>
    </row>
    <row r="614" spans="1:5" s="23" customFormat="1" ht="12.95" customHeight="1" x14ac:dyDescent="0.2">
      <c r="A614" s="24"/>
      <c r="B614" s="24"/>
      <c r="C614" s="24"/>
      <c r="D614" s="24"/>
      <c r="E614" s="24"/>
    </row>
    <row r="615" spans="1:5" s="23" customFormat="1" ht="12.95" customHeight="1" x14ac:dyDescent="0.2">
      <c r="A615" s="24"/>
      <c r="B615" s="24"/>
      <c r="C615" s="24"/>
      <c r="D615" s="24"/>
      <c r="E615" s="24"/>
    </row>
    <row r="616" spans="1:5" s="23" customFormat="1" ht="12.95" customHeight="1" x14ac:dyDescent="0.2">
      <c r="A616" s="24"/>
      <c r="B616" s="24"/>
      <c r="C616" s="24"/>
      <c r="D616" s="24"/>
      <c r="E616" s="24"/>
    </row>
    <row r="617" spans="1:5" s="23" customFormat="1" ht="12.95" customHeight="1" x14ac:dyDescent="0.2">
      <c r="A617" s="24"/>
      <c r="B617" s="24"/>
      <c r="C617" s="24"/>
      <c r="D617" s="24"/>
      <c r="E617" s="24"/>
    </row>
    <row r="618" spans="1:5" s="23" customFormat="1" ht="12.95" customHeight="1" x14ac:dyDescent="0.2">
      <c r="A618" s="24"/>
      <c r="B618" s="24"/>
      <c r="C618" s="24"/>
      <c r="D618" s="24"/>
      <c r="E618" s="24"/>
    </row>
    <row r="619" spans="1:5" s="23" customFormat="1" ht="12.95" customHeight="1" x14ac:dyDescent="0.2">
      <c r="A619" s="24"/>
      <c r="B619" s="24"/>
      <c r="C619" s="24"/>
      <c r="D619" s="24"/>
      <c r="E619" s="24"/>
    </row>
    <row r="620" spans="1:5" s="23" customFormat="1" ht="12.95" customHeight="1" x14ac:dyDescent="0.2">
      <c r="A620" s="24"/>
      <c r="B620" s="24"/>
      <c r="C620" s="24"/>
      <c r="D620" s="24"/>
      <c r="E620" s="24"/>
    </row>
    <row r="621" spans="1:5" s="23" customFormat="1" ht="12.95" customHeight="1" x14ac:dyDescent="0.2">
      <c r="A621" s="24"/>
      <c r="B621" s="24"/>
      <c r="C621" s="24"/>
      <c r="D621" s="24"/>
      <c r="E621" s="24"/>
    </row>
    <row r="622" spans="1:5" s="23" customFormat="1" ht="12.95" customHeight="1" x14ac:dyDescent="0.2">
      <c r="A622" s="24"/>
      <c r="B622" s="24"/>
      <c r="C622" s="24"/>
      <c r="D622" s="24"/>
      <c r="E622" s="24"/>
    </row>
    <row r="623" spans="1:5" s="23" customFormat="1" ht="12.95" customHeight="1" x14ac:dyDescent="0.2">
      <c r="A623" s="24"/>
      <c r="B623" s="24"/>
      <c r="C623" s="24"/>
      <c r="D623" s="24"/>
      <c r="E623" s="24"/>
    </row>
    <row r="624" spans="1:5" s="23" customFormat="1" ht="12.95" customHeight="1" x14ac:dyDescent="0.2">
      <c r="A624" s="24"/>
      <c r="B624" s="24"/>
      <c r="C624" s="24"/>
      <c r="D624" s="24"/>
      <c r="E624" s="24"/>
    </row>
    <row r="625" spans="1:5" s="23" customFormat="1" ht="12.95" customHeight="1" x14ac:dyDescent="0.2">
      <c r="A625" s="24"/>
      <c r="B625" s="24"/>
      <c r="C625" s="24"/>
      <c r="D625" s="24"/>
      <c r="E625" s="24"/>
    </row>
    <row r="626" spans="1:5" s="23" customFormat="1" ht="12.95" customHeight="1" x14ac:dyDescent="0.2">
      <c r="A626" s="24"/>
      <c r="B626" s="24"/>
      <c r="C626" s="24"/>
      <c r="D626" s="24"/>
      <c r="E626" s="24"/>
    </row>
    <row r="627" spans="1:5" s="23" customFormat="1" ht="12.95" customHeight="1" x14ac:dyDescent="0.2">
      <c r="A627" s="24"/>
      <c r="B627" s="24"/>
      <c r="C627" s="24"/>
      <c r="D627" s="24"/>
      <c r="E627" s="24"/>
    </row>
    <row r="628" spans="1:5" s="23" customFormat="1" ht="12.95" customHeight="1" x14ac:dyDescent="0.2">
      <c r="A628" s="24"/>
      <c r="B628" s="24"/>
      <c r="C628" s="24"/>
      <c r="D628" s="24"/>
      <c r="E628" s="24"/>
    </row>
    <row r="629" spans="1:5" s="23" customFormat="1" ht="12.95" customHeight="1" x14ac:dyDescent="0.2">
      <c r="A629" s="24"/>
      <c r="B629" s="24"/>
      <c r="C629" s="24"/>
      <c r="D629" s="24"/>
      <c r="E629" s="24"/>
    </row>
    <row r="630" spans="1:5" s="23" customFormat="1" ht="12.95" customHeight="1" x14ac:dyDescent="0.2">
      <c r="A630" s="24"/>
      <c r="B630" s="24"/>
      <c r="C630" s="24"/>
      <c r="D630" s="24"/>
      <c r="E630" s="24"/>
    </row>
    <row r="631" spans="1:5" s="23" customFormat="1" ht="12.95" customHeight="1" x14ac:dyDescent="0.2">
      <c r="A631" s="24"/>
      <c r="B631" s="24"/>
      <c r="C631" s="24"/>
      <c r="D631" s="24"/>
      <c r="E631" s="24"/>
    </row>
    <row r="632" spans="1:5" s="23" customFormat="1" ht="12.95" customHeight="1" x14ac:dyDescent="0.2">
      <c r="A632" s="24"/>
      <c r="B632" s="24"/>
      <c r="C632" s="24"/>
      <c r="D632" s="24"/>
      <c r="E632" s="24"/>
    </row>
    <row r="633" spans="1:5" s="23" customFormat="1" ht="12.95" customHeight="1" x14ac:dyDescent="0.2">
      <c r="A633" s="24"/>
      <c r="B633" s="24"/>
      <c r="C633" s="24"/>
      <c r="D633" s="24"/>
      <c r="E633" s="24"/>
    </row>
    <row r="634" spans="1:5" s="23" customFormat="1" ht="12.95" customHeight="1" x14ac:dyDescent="0.2">
      <c r="A634" s="24"/>
      <c r="B634" s="24"/>
      <c r="C634" s="24"/>
      <c r="D634" s="24"/>
      <c r="E634" s="24"/>
    </row>
    <row r="635" spans="1:5" s="23" customFormat="1" ht="12.95" customHeight="1" x14ac:dyDescent="0.2">
      <c r="A635" s="24"/>
      <c r="B635" s="24"/>
      <c r="C635" s="24"/>
      <c r="D635" s="24"/>
      <c r="E635" s="24"/>
    </row>
    <row r="636" spans="1:5" s="23" customFormat="1" ht="12.95" customHeight="1" x14ac:dyDescent="0.2">
      <c r="A636" s="24"/>
      <c r="B636" s="24"/>
      <c r="C636" s="24"/>
      <c r="D636" s="24"/>
      <c r="E636" s="24"/>
    </row>
    <row r="637" spans="1:5" s="23" customFormat="1" ht="12.95" customHeight="1" x14ac:dyDescent="0.2">
      <c r="A637" s="24"/>
      <c r="B637" s="24"/>
      <c r="C637" s="24"/>
      <c r="D637" s="24"/>
      <c r="E637" s="24"/>
    </row>
    <row r="638" spans="1:5" s="23" customFormat="1" ht="12.95" customHeight="1" x14ac:dyDescent="0.2">
      <c r="A638" s="24"/>
      <c r="B638" s="24"/>
      <c r="C638" s="24"/>
      <c r="D638" s="24"/>
      <c r="E638" s="24"/>
    </row>
    <row r="639" spans="1:5" s="23" customFormat="1" ht="12.95" customHeight="1" x14ac:dyDescent="0.2">
      <c r="A639" s="24"/>
      <c r="B639" s="24"/>
      <c r="C639" s="24"/>
      <c r="D639" s="24"/>
      <c r="E639" s="24"/>
    </row>
    <row r="640" spans="1:5" s="23" customFormat="1" ht="12.95" customHeight="1" x14ac:dyDescent="0.2">
      <c r="A640" s="24"/>
      <c r="B640" s="24"/>
      <c r="C640" s="24"/>
      <c r="D640" s="24"/>
      <c r="E640" s="24"/>
    </row>
    <row r="641" spans="1:5" s="23" customFormat="1" ht="12.95" customHeight="1" x14ac:dyDescent="0.2">
      <c r="A641" s="24"/>
      <c r="B641" s="24"/>
      <c r="C641" s="24"/>
      <c r="D641" s="24"/>
      <c r="E641" s="24"/>
    </row>
    <row r="642" spans="1:5" s="23" customFormat="1" ht="12.95" customHeight="1" x14ac:dyDescent="0.2">
      <c r="A642" s="24"/>
      <c r="B642" s="24"/>
      <c r="C642" s="24"/>
      <c r="D642" s="24"/>
      <c r="E642" s="24"/>
    </row>
    <row r="643" spans="1:5" s="23" customFormat="1" ht="12.95" customHeight="1" x14ac:dyDescent="0.2">
      <c r="A643" s="24"/>
      <c r="B643" s="24"/>
      <c r="C643" s="24"/>
      <c r="D643" s="24"/>
      <c r="E643" s="24"/>
    </row>
    <row r="644" spans="1:5" s="23" customFormat="1" ht="12.95" customHeight="1" x14ac:dyDescent="0.2">
      <c r="A644" s="24"/>
      <c r="B644" s="24"/>
      <c r="C644" s="24"/>
      <c r="D644" s="24"/>
      <c r="E644" s="24"/>
    </row>
    <row r="645" spans="1:5" s="23" customFormat="1" ht="12.95" customHeight="1" x14ac:dyDescent="0.2">
      <c r="A645" s="24"/>
      <c r="B645" s="24"/>
      <c r="C645" s="24"/>
      <c r="D645" s="24"/>
      <c r="E645" s="24"/>
    </row>
    <row r="646" spans="1:5" s="23" customFormat="1" ht="12.95" customHeight="1" x14ac:dyDescent="0.2">
      <c r="A646" s="24"/>
      <c r="B646" s="24"/>
      <c r="C646" s="24"/>
      <c r="D646" s="24"/>
      <c r="E646" s="24"/>
    </row>
    <row r="647" spans="1:5" s="23" customFormat="1" ht="12.95" customHeight="1" x14ac:dyDescent="0.2">
      <c r="A647" s="24"/>
      <c r="B647" s="24"/>
      <c r="C647" s="24"/>
      <c r="D647" s="24"/>
      <c r="E647" s="24"/>
    </row>
    <row r="648" spans="1:5" s="23" customFormat="1" ht="12.95" customHeight="1" x14ac:dyDescent="0.2">
      <c r="A648" s="24"/>
      <c r="B648" s="24"/>
      <c r="C648" s="24"/>
      <c r="D648" s="24"/>
      <c r="E648" s="24"/>
    </row>
    <row r="649" spans="1:5" s="23" customFormat="1" ht="12.95" customHeight="1" x14ac:dyDescent="0.2">
      <c r="A649" s="24"/>
      <c r="B649" s="24"/>
      <c r="C649" s="24"/>
      <c r="D649" s="24"/>
      <c r="E649" s="24"/>
    </row>
    <row r="650" spans="1:5" s="23" customFormat="1" ht="12.95" customHeight="1" x14ac:dyDescent="0.2">
      <c r="A650" s="24"/>
      <c r="B650" s="24"/>
      <c r="C650" s="24"/>
      <c r="D650" s="24"/>
      <c r="E650" s="24"/>
    </row>
    <row r="651" spans="1:5" s="23" customFormat="1" ht="12.95" customHeight="1" x14ac:dyDescent="0.2">
      <c r="A651" s="24"/>
      <c r="B651" s="24"/>
      <c r="C651" s="24"/>
      <c r="D651" s="24"/>
      <c r="E651" s="24"/>
    </row>
    <row r="652" spans="1:5" s="23" customFormat="1" ht="12.95" customHeight="1" x14ac:dyDescent="0.2">
      <c r="A652" s="24"/>
      <c r="B652" s="24"/>
      <c r="C652" s="24"/>
      <c r="D652" s="24"/>
      <c r="E652" s="24"/>
    </row>
    <row r="653" spans="1:5" s="23" customFormat="1" ht="12.95" customHeight="1" x14ac:dyDescent="0.2">
      <c r="A653" s="24"/>
      <c r="B653" s="24"/>
      <c r="C653" s="24"/>
      <c r="D653" s="24"/>
      <c r="E653" s="24"/>
    </row>
    <row r="654" spans="1:5" s="23" customFormat="1" ht="12.95" customHeight="1" x14ac:dyDescent="0.2">
      <c r="A654" s="24"/>
      <c r="B654" s="24"/>
      <c r="C654" s="24"/>
      <c r="D654" s="24"/>
      <c r="E654" s="24"/>
    </row>
    <row r="655" spans="1:5" s="23" customFormat="1" ht="12.95" customHeight="1" x14ac:dyDescent="0.2">
      <c r="A655" s="24"/>
      <c r="B655" s="24"/>
      <c r="C655" s="24"/>
      <c r="D655" s="24"/>
      <c r="E655" s="24"/>
    </row>
    <row r="656" spans="1:5" s="23" customFormat="1" ht="12.95" customHeight="1" x14ac:dyDescent="0.2">
      <c r="A656" s="24"/>
      <c r="B656" s="24"/>
      <c r="C656" s="24"/>
      <c r="D656" s="24"/>
      <c r="E656" s="24"/>
    </row>
    <row r="657" spans="1:5" s="23" customFormat="1" ht="12.95" customHeight="1" x14ac:dyDescent="0.2">
      <c r="A657" s="24"/>
      <c r="B657" s="24"/>
      <c r="C657" s="24"/>
      <c r="D657" s="24"/>
      <c r="E657" s="24"/>
    </row>
    <row r="658" spans="1:5" s="23" customFormat="1" ht="12.95" customHeight="1" x14ac:dyDescent="0.2">
      <c r="A658" s="24"/>
      <c r="B658" s="24"/>
      <c r="C658" s="24"/>
      <c r="D658" s="24"/>
      <c r="E658" s="24"/>
    </row>
    <row r="659" spans="1:5" s="23" customFormat="1" ht="12.95" customHeight="1" x14ac:dyDescent="0.2">
      <c r="A659" s="24"/>
      <c r="B659" s="24"/>
      <c r="C659" s="24"/>
      <c r="D659" s="24"/>
      <c r="E659" s="24"/>
    </row>
    <row r="660" spans="1:5" s="23" customFormat="1" ht="12.95" customHeight="1" x14ac:dyDescent="0.2">
      <c r="A660" s="24"/>
      <c r="B660" s="24"/>
      <c r="C660" s="24"/>
      <c r="D660" s="24"/>
      <c r="E660" s="24"/>
    </row>
    <row r="661" spans="1:5" s="23" customFormat="1" ht="12.95" customHeight="1" x14ac:dyDescent="0.2">
      <c r="A661" s="24"/>
      <c r="B661" s="24"/>
      <c r="C661" s="24"/>
      <c r="D661" s="24"/>
      <c r="E661" s="24"/>
    </row>
    <row r="662" spans="1:5" s="23" customFormat="1" ht="12.95" customHeight="1" x14ac:dyDescent="0.2">
      <c r="A662" s="24"/>
      <c r="B662" s="24"/>
      <c r="C662" s="24"/>
      <c r="D662" s="24"/>
      <c r="E662" s="24"/>
    </row>
    <row r="663" spans="1:5" s="23" customFormat="1" ht="12.95" customHeight="1" x14ac:dyDescent="0.2">
      <c r="A663" s="24"/>
      <c r="B663" s="24"/>
      <c r="C663" s="24"/>
      <c r="D663" s="24"/>
      <c r="E663" s="24"/>
    </row>
    <row r="664" spans="1:5" s="23" customFormat="1" ht="12.95" customHeight="1" x14ac:dyDescent="0.2">
      <c r="A664" s="24"/>
      <c r="B664" s="24"/>
      <c r="C664" s="24"/>
      <c r="D664" s="24"/>
      <c r="E664" s="24"/>
    </row>
    <row r="665" spans="1:5" s="23" customFormat="1" ht="12.95" customHeight="1" x14ac:dyDescent="0.2">
      <c r="A665" s="24"/>
      <c r="B665" s="24"/>
      <c r="C665" s="24"/>
      <c r="D665" s="24"/>
      <c r="E665" s="24"/>
    </row>
    <row r="666" spans="1:5" s="23" customFormat="1" ht="12.95" customHeight="1" x14ac:dyDescent="0.2">
      <c r="A666" s="24"/>
      <c r="B666" s="24"/>
      <c r="C666" s="24"/>
      <c r="D666" s="24"/>
      <c r="E666" s="24"/>
    </row>
    <row r="667" spans="1:5" s="23" customFormat="1" ht="12.95" customHeight="1" x14ac:dyDescent="0.2">
      <c r="A667" s="24"/>
      <c r="B667" s="24"/>
      <c r="C667" s="24"/>
      <c r="D667" s="24"/>
      <c r="E667" s="24"/>
    </row>
    <row r="668" spans="1:5" s="23" customFormat="1" ht="12.95" customHeight="1" x14ac:dyDescent="0.2">
      <c r="A668" s="24"/>
      <c r="B668" s="24"/>
      <c r="C668" s="24"/>
      <c r="D668" s="24"/>
      <c r="E668" s="24"/>
    </row>
    <row r="669" spans="1:5" s="23" customFormat="1" ht="12.95" customHeight="1" x14ac:dyDescent="0.2">
      <c r="A669" s="24"/>
      <c r="B669" s="24"/>
      <c r="C669" s="24"/>
      <c r="D669" s="24"/>
      <c r="E669" s="24"/>
    </row>
    <row r="670" spans="1:5" s="23" customFormat="1" ht="12.95" customHeight="1" x14ac:dyDescent="0.2">
      <c r="A670" s="24"/>
      <c r="B670" s="24"/>
      <c r="C670" s="24"/>
      <c r="D670" s="24"/>
      <c r="E670" s="24"/>
    </row>
    <row r="671" spans="1:5" s="23" customFormat="1" ht="12.95" customHeight="1" x14ac:dyDescent="0.2">
      <c r="A671" s="24"/>
      <c r="B671" s="24"/>
      <c r="C671" s="24"/>
      <c r="D671" s="24"/>
      <c r="E671" s="24"/>
    </row>
    <row r="672" spans="1:5" s="23" customFormat="1" ht="12.95" customHeight="1" x14ac:dyDescent="0.2">
      <c r="A672" s="24"/>
      <c r="B672" s="24"/>
      <c r="C672" s="24"/>
      <c r="D672" s="24"/>
      <c r="E672" s="24"/>
    </row>
    <row r="673" spans="1:5" s="23" customFormat="1" ht="12.95" customHeight="1" x14ac:dyDescent="0.2">
      <c r="A673" s="24"/>
      <c r="B673" s="24"/>
      <c r="C673" s="24"/>
      <c r="D673" s="24"/>
      <c r="E673" s="24"/>
    </row>
    <row r="674" spans="1:5" s="23" customFormat="1" ht="12.95" customHeight="1" x14ac:dyDescent="0.2">
      <c r="A674" s="24"/>
      <c r="B674" s="24"/>
      <c r="C674" s="24"/>
      <c r="D674" s="24"/>
      <c r="E674" s="24"/>
    </row>
    <row r="675" spans="1:5" s="23" customFormat="1" ht="12.95" customHeight="1" x14ac:dyDescent="0.2">
      <c r="A675" s="24"/>
      <c r="B675" s="24"/>
      <c r="C675" s="24"/>
      <c r="D675" s="24"/>
      <c r="E675" s="24"/>
    </row>
    <row r="676" spans="1:5" s="23" customFormat="1" ht="12.95" customHeight="1" x14ac:dyDescent="0.2">
      <c r="A676" s="24"/>
      <c r="B676" s="24"/>
      <c r="C676" s="24"/>
      <c r="D676" s="24"/>
      <c r="E676" s="24"/>
    </row>
    <row r="677" spans="1:5" s="23" customFormat="1" ht="12.95" customHeight="1" x14ac:dyDescent="0.2">
      <c r="A677" s="24"/>
      <c r="B677" s="24"/>
      <c r="C677" s="24"/>
      <c r="D677" s="24"/>
      <c r="E677" s="24"/>
    </row>
    <row r="678" spans="1:5" s="23" customFormat="1" ht="12.95" customHeight="1" x14ac:dyDescent="0.2">
      <c r="A678" s="24"/>
      <c r="B678" s="24"/>
      <c r="C678" s="24"/>
      <c r="D678" s="24"/>
      <c r="E678" s="24"/>
    </row>
    <row r="679" spans="1:5" s="23" customFormat="1" ht="12.95" customHeight="1" x14ac:dyDescent="0.2">
      <c r="A679" s="24"/>
      <c r="B679" s="24"/>
      <c r="C679" s="24"/>
      <c r="D679" s="24"/>
      <c r="E679" s="24"/>
    </row>
    <row r="680" spans="1:5" s="23" customFormat="1" ht="12.95" customHeight="1" x14ac:dyDescent="0.2">
      <c r="A680" s="24"/>
      <c r="B680" s="24"/>
      <c r="C680" s="24"/>
      <c r="D680" s="24"/>
      <c r="E680" s="24"/>
    </row>
    <row r="681" spans="1:5" s="23" customFormat="1" ht="12.95" customHeight="1" x14ac:dyDescent="0.2">
      <c r="A681" s="24"/>
      <c r="B681" s="24"/>
      <c r="C681" s="24"/>
      <c r="D681" s="24"/>
      <c r="E681" s="24"/>
    </row>
    <row r="682" spans="1:5" s="23" customFormat="1" ht="12.95" customHeight="1" x14ac:dyDescent="0.2">
      <c r="A682" s="24"/>
      <c r="B682" s="24"/>
      <c r="C682" s="24"/>
      <c r="D682" s="24"/>
      <c r="E682" s="24"/>
    </row>
    <row r="683" spans="1:5" s="23" customFormat="1" ht="12.95" customHeight="1" x14ac:dyDescent="0.2">
      <c r="A683" s="24"/>
      <c r="B683" s="24"/>
      <c r="C683" s="24"/>
      <c r="D683" s="24"/>
      <c r="E683" s="24"/>
    </row>
    <row r="684" spans="1:5" s="23" customFormat="1" ht="12.95" customHeight="1" x14ac:dyDescent="0.2">
      <c r="A684" s="24"/>
      <c r="B684" s="24"/>
      <c r="C684" s="24"/>
      <c r="D684" s="24"/>
      <c r="E684" s="24"/>
    </row>
    <row r="685" spans="1:5" s="23" customFormat="1" ht="12.95" customHeight="1" x14ac:dyDescent="0.2">
      <c r="A685" s="24"/>
      <c r="B685" s="24"/>
      <c r="C685" s="24"/>
      <c r="D685" s="24"/>
      <c r="E685" s="24"/>
    </row>
    <row r="686" spans="1:5" s="23" customFormat="1" ht="12.95" customHeight="1" x14ac:dyDescent="0.2">
      <c r="A686" s="24"/>
      <c r="B686" s="24"/>
      <c r="C686" s="24"/>
      <c r="D686" s="24"/>
      <c r="E686" s="24"/>
    </row>
    <row r="687" spans="1:5" s="23" customFormat="1" ht="12.95" customHeight="1" x14ac:dyDescent="0.2">
      <c r="A687" s="24"/>
      <c r="B687" s="24"/>
      <c r="C687" s="24"/>
      <c r="D687" s="24"/>
      <c r="E687" s="24"/>
    </row>
    <row r="688" spans="1:5" s="23" customFormat="1" ht="12.95" customHeight="1" x14ac:dyDescent="0.2">
      <c r="A688" s="24"/>
      <c r="B688" s="24"/>
      <c r="C688" s="24"/>
      <c r="D688" s="24"/>
      <c r="E688" s="24"/>
    </row>
    <row r="689" spans="1:5" s="23" customFormat="1" ht="12.95" customHeight="1" x14ac:dyDescent="0.2">
      <c r="A689" s="24"/>
      <c r="B689" s="24"/>
      <c r="C689" s="24"/>
      <c r="D689" s="24"/>
      <c r="E689" s="24"/>
    </row>
    <row r="690" spans="1:5" s="23" customFormat="1" ht="12.95" customHeight="1" x14ac:dyDescent="0.2">
      <c r="A690" s="24"/>
      <c r="B690" s="24"/>
      <c r="C690" s="24"/>
      <c r="D690" s="24"/>
      <c r="E690" s="24"/>
    </row>
    <row r="691" spans="1:5" s="23" customFormat="1" ht="12.95" customHeight="1" x14ac:dyDescent="0.2">
      <c r="A691" s="24"/>
      <c r="B691" s="24"/>
      <c r="C691" s="24"/>
      <c r="D691" s="24"/>
      <c r="E691" s="24"/>
    </row>
    <row r="692" spans="1:5" s="23" customFormat="1" ht="12.95" customHeight="1" x14ac:dyDescent="0.2">
      <c r="A692" s="24"/>
      <c r="B692" s="24"/>
      <c r="C692" s="24"/>
      <c r="D692" s="24"/>
      <c r="E692" s="24"/>
    </row>
    <row r="693" spans="1:5" s="23" customFormat="1" ht="12.95" customHeight="1" x14ac:dyDescent="0.2">
      <c r="A693" s="24"/>
      <c r="B693" s="24"/>
      <c r="C693" s="24"/>
      <c r="D693" s="24"/>
      <c r="E693" s="24"/>
    </row>
    <row r="694" spans="1:5" s="23" customFormat="1" ht="12.95" customHeight="1" x14ac:dyDescent="0.2">
      <c r="A694" s="24"/>
      <c r="B694" s="24"/>
      <c r="C694" s="24"/>
      <c r="D694" s="24"/>
      <c r="E694" s="24"/>
    </row>
    <row r="695" spans="1:5" s="23" customFormat="1" ht="12.95" customHeight="1" x14ac:dyDescent="0.2">
      <c r="A695" s="24"/>
      <c r="B695" s="24"/>
      <c r="C695" s="24"/>
      <c r="D695" s="24"/>
      <c r="E695" s="24"/>
    </row>
    <row r="696" spans="1:5" s="23" customFormat="1" ht="12.95" customHeight="1" x14ac:dyDescent="0.2">
      <c r="A696" s="24"/>
      <c r="B696" s="24"/>
      <c r="C696" s="24"/>
      <c r="D696" s="24"/>
      <c r="E696" s="24"/>
    </row>
    <row r="697" spans="1:5" s="23" customFormat="1" ht="12.95" customHeight="1" x14ac:dyDescent="0.2">
      <c r="A697" s="24"/>
      <c r="B697" s="24"/>
      <c r="C697" s="24"/>
      <c r="D697" s="24"/>
      <c r="E697" s="24"/>
    </row>
    <row r="698" spans="1:5" s="23" customFormat="1" ht="12.95" customHeight="1" x14ac:dyDescent="0.2">
      <c r="A698" s="24"/>
      <c r="B698" s="24"/>
      <c r="C698" s="24"/>
      <c r="D698" s="24"/>
      <c r="E698" s="24"/>
    </row>
    <row r="699" spans="1:5" s="23" customFormat="1" ht="12.95" customHeight="1" x14ac:dyDescent="0.2">
      <c r="A699" s="24"/>
      <c r="B699" s="24"/>
      <c r="C699" s="24"/>
      <c r="D699" s="24"/>
      <c r="E699" s="24"/>
    </row>
    <row r="700" spans="1:5" s="23" customFormat="1" ht="12.95" customHeight="1" x14ac:dyDescent="0.2">
      <c r="A700" s="24"/>
      <c r="B700" s="24"/>
      <c r="C700" s="24"/>
      <c r="D700" s="24"/>
      <c r="E700" s="24"/>
    </row>
    <row r="701" spans="1:5" s="23" customFormat="1" ht="12.95" customHeight="1" x14ac:dyDescent="0.2">
      <c r="A701" s="24"/>
      <c r="B701" s="24"/>
      <c r="C701" s="24"/>
      <c r="D701" s="24"/>
      <c r="E701" s="24"/>
    </row>
    <row r="702" spans="1:5" s="23" customFormat="1" ht="12.95" customHeight="1" x14ac:dyDescent="0.2">
      <c r="A702" s="24"/>
      <c r="B702" s="24"/>
      <c r="C702" s="24"/>
      <c r="D702" s="24"/>
      <c r="E702" s="24"/>
    </row>
    <row r="703" spans="1:5" s="23" customFormat="1" ht="12.95" customHeight="1" x14ac:dyDescent="0.2">
      <c r="A703" s="24"/>
      <c r="B703" s="24"/>
      <c r="C703" s="24"/>
      <c r="D703" s="24"/>
      <c r="E703" s="24"/>
    </row>
    <row r="704" spans="1:5" s="23" customFormat="1" ht="12.95" customHeight="1" x14ac:dyDescent="0.2">
      <c r="A704" s="24"/>
      <c r="B704" s="24"/>
      <c r="C704" s="24"/>
      <c r="D704" s="24"/>
      <c r="E704" s="24"/>
    </row>
    <row r="705" spans="1:5" s="23" customFormat="1" ht="12.95" customHeight="1" x14ac:dyDescent="0.2">
      <c r="A705" s="24"/>
      <c r="B705" s="24"/>
      <c r="C705" s="24"/>
      <c r="D705" s="24"/>
      <c r="E705" s="24"/>
    </row>
    <row r="706" spans="1:5" s="23" customFormat="1" ht="12.95" customHeight="1" x14ac:dyDescent="0.2">
      <c r="A706" s="24"/>
      <c r="B706" s="24"/>
      <c r="C706" s="24"/>
      <c r="D706" s="24"/>
      <c r="E706" s="24"/>
    </row>
    <row r="707" spans="1:5" s="23" customFormat="1" ht="12.95" customHeight="1" x14ac:dyDescent="0.2">
      <c r="A707" s="24"/>
      <c r="B707" s="24"/>
      <c r="C707" s="24"/>
      <c r="D707" s="24"/>
      <c r="E707" s="24"/>
    </row>
    <row r="708" spans="1:5" s="23" customFormat="1" ht="12.95" customHeight="1" x14ac:dyDescent="0.2">
      <c r="A708" s="24"/>
      <c r="B708" s="24"/>
      <c r="C708" s="24"/>
      <c r="D708" s="24"/>
      <c r="E708" s="24"/>
    </row>
    <row r="709" spans="1:5" s="23" customFormat="1" ht="12.95" customHeight="1" x14ac:dyDescent="0.2">
      <c r="A709" s="24"/>
      <c r="B709" s="24"/>
      <c r="C709" s="24"/>
      <c r="D709" s="24"/>
      <c r="E709" s="24"/>
    </row>
    <row r="710" spans="1:5" s="23" customFormat="1" ht="12.95" customHeight="1" x14ac:dyDescent="0.2">
      <c r="A710" s="24"/>
      <c r="B710" s="24"/>
      <c r="C710" s="24"/>
      <c r="D710" s="24"/>
      <c r="E710" s="24"/>
    </row>
    <row r="711" spans="1:5" s="23" customFormat="1" ht="12.95" customHeight="1" x14ac:dyDescent="0.2">
      <c r="A711" s="24"/>
      <c r="B711" s="24"/>
      <c r="C711" s="24"/>
      <c r="D711" s="24"/>
      <c r="E711" s="24"/>
    </row>
    <row r="712" spans="1:5" s="23" customFormat="1" ht="12.95" customHeight="1" x14ac:dyDescent="0.2">
      <c r="A712" s="24"/>
      <c r="B712" s="24"/>
      <c r="C712" s="24"/>
      <c r="D712" s="24"/>
      <c r="E712" s="24"/>
    </row>
    <row r="713" spans="1:5" s="23" customFormat="1" ht="12.95" customHeight="1" x14ac:dyDescent="0.2">
      <c r="A713" s="24"/>
      <c r="B713" s="24"/>
      <c r="C713" s="24"/>
      <c r="D713" s="24"/>
      <c r="E713" s="24"/>
    </row>
    <row r="714" spans="1:5" s="23" customFormat="1" ht="12.95" customHeight="1" x14ac:dyDescent="0.2">
      <c r="A714" s="24"/>
      <c r="B714" s="24"/>
      <c r="C714" s="24"/>
      <c r="D714" s="24"/>
      <c r="E714" s="24"/>
    </row>
    <row r="715" spans="1:5" s="23" customFormat="1" ht="12.95" customHeight="1" x14ac:dyDescent="0.2">
      <c r="A715" s="24"/>
      <c r="B715" s="24"/>
      <c r="C715" s="24"/>
      <c r="D715" s="24"/>
      <c r="E715" s="24"/>
    </row>
    <row r="716" spans="1:5" s="23" customFormat="1" ht="12.95" customHeight="1" x14ac:dyDescent="0.2">
      <c r="A716" s="24"/>
      <c r="B716" s="24"/>
      <c r="C716" s="24"/>
      <c r="D716" s="24"/>
      <c r="E716" s="24"/>
    </row>
    <row r="717" spans="1:5" s="23" customFormat="1" ht="12.95" customHeight="1" x14ac:dyDescent="0.2">
      <c r="A717" s="24"/>
      <c r="B717" s="24"/>
      <c r="C717" s="24"/>
      <c r="D717" s="24"/>
      <c r="E717" s="24"/>
    </row>
    <row r="718" spans="1:5" s="23" customFormat="1" ht="12.95" customHeight="1" x14ac:dyDescent="0.2">
      <c r="A718" s="24"/>
      <c r="B718" s="24"/>
      <c r="C718" s="24"/>
      <c r="D718" s="24"/>
      <c r="E718" s="24"/>
    </row>
    <row r="719" spans="1:5" s="23" customFormat="1" ht="12.95" customHeight="1" x14ac:dyDescent="0.2">
      <c r="A719" s="24"/>
      <c r="B719" s="24"/>
      <c r="C719" s="24"/>
      <c r="D719" s="24"/>
      <c r="E719" s="24"/>
    </row>
    <row r="720" spans="1:5" s="23" customFormat="1" ht="12.95" customHeight="1" x14ac:dyDescent="0.2">
      <c r="A720" s="24"/>
      <c r="B720" s="24"/>
      <c r="C720" s="24"/>
      <c r="D720" s="24"/>
      <c r="E720" s="24"/>
    </row>
    <row r="721" spans="1:5" s="23" customFormat="1" ht="12.95" customHeight="1" x14ac:dyDescent="0.2">
      <c r="A721" s="24"/>
      <c r="B721" s="24"/>
      <c r="C721" s="24"/>
      <c r="D721" s="24"/>
      <c r="E721" s="24"/>
    </row>
    <row r="722" spans="1:5" s="23" customFormat="1" ht="12.95" customHeight="1" x14ac:dyDescent="0.2">
      <c r="A722" s="24"/>
      <c r="B722" s="24"/>
      <c r="C722" s="24"/>
      <c r="D722" s="24"/>
      <c r="E722" s="24"/>
    </row>
    <row r="723" spans="1:5" s="23" customFormat="1" ht="12.95" customHeight="1" x14ac:dyDescent="0.2">
      <c r="A723" s="24"/>
      <c r="B723" s="24"/>
      <c r="C723" s="24"/>
      <c r="D723" s="24"/>
      <c r="E723" s="24"/>
    </row>
    <row r="724" spans="1:5" s="23" customFormat="1" ht="12.95" customHeight="1" x14ac:dyDescent="0.2">
      <c r="A724" s="24"/>
      <c r="B724" s="24"/>
      <c r="C724" s="24"/>
      <c r="D724" s="24"/>
      <c r="E724" s="24"/>
    </row>
    <row r="725" spans="1:5" s="23" customFormat="1" ht="12.95" customHeight="1" x14ac:dyDescent="0.2">
      <c r="A725" s="24"/>
      <c r="B725" s="24"/>
      <c r="C725" s="24"/>
      <c r="D725" s="24"/>
      <c r="E725" s="24"/>
    </row>
    <row r="726" spans="1:5" s="23" customFormat="1" ht="12.95" customHeight="1" x14ac:dyDescent="0.2">
      <c r="A726" s="24"/>
      <c r="B726" s="24"/>
      <c r="C726" s="24"/>
      <c r="D726" s="24"/>
      <c r="E726" s="24"/>
    </row>
    <row r="727" spans="1:5" s="23" customFormat="1" ht="12.95" customHeight="1" x14ac:dyDescent="0.2">
      <c r="A727" s="24"/>
      <c r="B727" s="24"/>
      <c r="C727" s="24"/>
      <c r="D727" s="24"/>
      <c r="E727" s="24"/>
    </row>
    <row r="728" spans="1:5" s="23" customFormat="1" ht="12.95" customHeight="1" x14ac:dyDescent="0.2">
      <c r="A728" s="24"/>
      <c r="B728" s="24"/>
      <c r="C728" s="24"/>
      <c r="D728" s="24"/>
      <c r="E728" s="24"/>
    </row>
    <row r="729" spans="1:5" s="23" customFormat="1" ht="12.95" customHeight="1" x14ac:dyDescent="0.2">
      <c r="A729" s="24"/>
      <c r="B729" s="24"/>
      <c r="C729" s="24"/>
      <c r="D729" s="24"/>
      <c r="E729" s="24"/>
    </row>
    <row r="730" spans="1:5" s="23" customFormat="1" ht="12.95" customHeight="1" x14ac:dyDescent="0.2">
      <c r="A730" s="24"/>
      <c r="B730" s="24"/>
      <c r="C730" s="24"/>
      <c r="D730" s="24"/>
      <c r="E730" s="24"/>
    </row>
    <row r="731" spans="1:5" s="23" customFormat="1" ht="12.95" customHeight="1" x14ac:dyDescent="0.2">
      <c r="A731" s="24"/>
      <c r="B731" s="24"/>
      <c r="C731" s="24"/>
      <c r="D731" s="24"/>
      <c r="E731" s="24"/>
    </row>
    <row r="732" spans="1:5" s="23" customFormat="1" ht="12.95" customHeight="1" x14ac:dyDescent="0.2">
      <c r="A732" s="24"/>
      <c r="B732" s="24"/>
      <c r="C732" s="24"/>
      <c r="D732" s="24"/>
      <c r="E732" s="24"/>
    </row>
    <row r="733" spans="1:5" s="23" customFormat="1" ht="12.95" customHeight="1" x14ac:dyDescent="0.2">
      <c r="A733" s="24"/>
      <c r="B733" s="24"/>
      <c r="C733" s="24"/>
      <c r="D733" s="24"/>
      <c r="E733" s="24"/>
    </row>
    <row r="734" spans="1:5" s="23" customFormat="1" ht="12.95" customHeight="1" x14ac:dyDescent="0.2">
      <c r="A734" s="24"/>
      <c r="B734" s="24"/>
      <c r="C734" s="24"/>
      <c r="D734" s="24"/>
      <c r="E734" s="24"/>
    </row>
    <row r="735" spans="1:5" s="23" customFormat="1" ht="12.95" customHeight="1" x14ac:dyDescent="0.2">
      <c r="A735" s="24"/>
      <c r="B735" s="24"/>
      <c r="C735" s="24"/>
      <c r="D735" s="24"/>
      <c r="E735" s="24"/>
    </row>
    <row r="736" spans="1:5" s="23" customFormat="1" ht="12.95" customHeight="1" x14ac:dyDescent="0.2">
      <c r="A736" s="24"/>
      <c r="B736" s="24"/>
      <c r="C736" s="24"/>
      <c r="D736" s="24"/>
      <c r="E736" s="24"/>
    </row>
    <row r="737" spans="1:5" s="23" customFormat="1" ht="12.95" customHeight="1" x14ac:dyDescent="0.2">
      <c r="A737" s="24"/>
      <c r="B737" s="24"/>
      <c r="C737" s="24"/>
      <c r="D737" s="24"/>
      <c r="E737" s="24"/>
    </row>
    <row r="738" spans="1:5" s="23" customFormat="1" ht="12.95" customHeight="1" x14ac:dyDescent="0.2">
      <c r="A738" s="24"/>
      <c r="B738" s="24"/>
      <c r="C738" s="24"/>
      <c r="D738" s="24"/>
      <c r="E738" s="24"/>
    </row>
    <row r="739" spans="1:5" s="23" customFormat="1" ht="12.95" customHeight="1" x14ac:dyDescent="0.2">
      <c r="A739" s="24"/>
      <c r="B739" s="24"/>
      <c r="C739" s="24"/>
      <c r="D739" s="24"/>
      <c r="E739" s="24"/>
    </row>
    <row r="740" spans="1:5" s="23" customFormat="1" ht="12.95" customHeight="1" x14ac:dyDescent="0.2">
      <c r="A740" s="24"/>
      <c r="B740" s="24"/>
      <c r="C740" s="24"/>
      <c r="D740" s="24"/>
      <c r="E740" s="24"/>
    </row>
    <row r="741" spans="1:5" s="23" customFormat="1" ht="12.95" customHeight="1" x14ac:dyDescent="0.2">
      <c r="A741" s="24"/>
      <c r="B741" s="24"/>
      <c r="C741" s="24"/>
      <c r="D741" s="24"/>
      <c r="E741" s="24"/>
    </row>
    <row r="742" spans="1:5" s="23" customFormat="1" ht="12.95" customHeight="1" x14ac:dyDescent="0.2">
      <c r="A742" s="24"/>
      <c r="B742" s="24"/>
      <c r="C742" s="24"/>
      <c r="D742" s="24"/>
      <c r="E742" s="24"/>
    </row>
    <row r="743" spans="1:5" s="23" customFormat="1" ht="12.95" customHeight="1" x14ac:dyDescent="0.2">
      <c r="A743" s="24"/>
      <c r="B743" s="24"/>
      <c r="C743" s="24"/>
      <c r="D743" s="24"/>
      <c r="E743" s="24"/>
    </row>
    <row r="744" spans="1:5" s="23" customFormat="1" ht="12.95" customHeight="1" x14ac:dyDescent="0.2">
      <c r="A744" s="24"/>
      <c r="B744" s="24"/>
      <c r="C744" s="24"/>
      <c r="D744" s="24"/>
      <c r="E744" s="24"/>
    </row>
    <row r="745" spans="1:5" s="23" customFormat="1" ht="12.95" customHeight="1" x14ac:dyDescent="0.2">
      <c r="A745" s="24"/>
      <c r="B745" s="24"/>
      <c r="C745" s="24"/>
      <c r="D745" s="24"/>
      <c r="E745" s="24"/>
    </row>
    <row r="746" spans="1:5" s="23" customFormat="1" ht="12.95" customHeight="1" x14ac:dyDescent="0.2">
      <c r="A746" s="24"/>
      <c r="B746" s="24"/>
      <c r="C746" s="24"/>
      <c r="D746" s="24"/>
      <c r="E746" s="24"/>
    </row>
    <row r="747" spans="1:5" s="23" customFormat="1" ht="12.95" customHeight="1" x14ac:dyDescent="0.2">
      <c r="A747" s="24"/>
      <c r="B747" s="24"/>
      <c r="C747" s="24"/>
      <c r="D747" s="24"/>
      <c r="E747" s="24"/>
    </row>
    <row r="748" spans="1:5" s="23" customFormat="1" ht="12.95" customHeight="1" x14ac:dyDescent="0.2">
      <c r="A748" s="24"/>
      <c r="B748" s="24"/>
      <c r="C748" s="24"/>
      <c r="D748" s="24"/>
      <c r="E748" s="24"/>
    </row>
    <row r="749" spans="1:5" s="23" customFormat="1" ht="12.95" customHeight="1" x14ac:dyDescent="0.2">
      <c r="A749" s="24"/>
      <c r="B749" s="24"/>
      <c r="C749" s="24"/>
      <c r="D749" s="24"/>
      <c r="E749" s="24"/>
    </row>
    <row r="750" spans="1:5" s="23" customFormat="1" ht="12.95" customHeight="1" x14ac:dyDescent="0.2">
      <c r="A750" s="24"/>
      <c r="B750" s="24"/>
      <c r="C750" s="24"/>
      <c r="D750" s="24"/>
      <c r="E750" s="24"/>
    </row>
    <row r="751" spans="1:5" s="23" customFormat="1" ht="12.95" customHeight="1" x14ac:dyDescent="0.2">
      <c r="A751" s="24"/>
      <c r="B751" s="24"/>
      <c r="C751" s="24"/>
      <c r="D751" s="24"/>
      <c r="E751" s="24"/>
    </row>
    <row r="752" spans="1:5" s="23" customFormat="1" ht="12.95" customHeight="1" x14ac:dyDescent="0.2">
      <c r="A752" s="24"/>
      <c r="B752" s="24"/>
      <c r="C752" s="24"/>
      <c r="D752" s="24"/>
      <c r="E752" s="24"/>
    </row>
    <row r="753" spans="1:5" s="23" customFormat="1" ht="12.95" customHeight="1" x14ac:dyDescent="0.2">
      <c r="A753" s="24"/>
      <c r="B753" s="24"/>
      <c r="C753" s="24"/>
      <c r="D753" s="24"/>
      <c r="E753" s="24"/>
    </row>
    <row r="754" spans="1:5" s="23" customFormat="1" ht="12.95" customHeight="1" x14ac:dyDescent="0.2">
      <c r="A754" s="24"/>
      <c r="B754" s="24"/>
      <c r="C754" s="24"/>
      <c r="D754" s="24"/>
      <c r="E754" s="24"/>
    </row>
    <row r="755" spans="1:5" s="23" customFormat="1" ht="12.95" customHeight="1" x14ac:dyDescent="0.2">
      <c r="A755" s="24"/>
      <c r="B755" s="24"/>
      <c r="C755" s="24"/>
      <c r="D755" s="24"/>
      <c r="E755" s="24"/>
    </row>
    <row r="756" spans="1:5" s="23" customFormat="1" ht="12.95" customHeight="1" x14ac:dyDescent="0.2">
      <c r="A756" s="24"/>
      <c r="B756" s="24"/>
      <c r="C756" s="24"/>
      <c r="D756" s="24"/>
      <c r="E756" s="24"/>
    </row>
    <row r="757" spans="1:5" s="23" customFormat="1" ht="12.95" customHeight="1" x14ac:dyDescent="0.2">
      <c r="A757" s="24"/>
      <c r="B757" s="24"/>
      <c r="C757" s="24"/>
      <c r="D757" s="24"/>
      <c r="E757" s="24"/>
    </row>
    <row r="758" spans="1:5" s="23" customFormat="1" ht="12.95" customHeight="1" x14ac:dyDescent="0.2">
      <c r="A758" s="24"/>
      <c r="B758" s="24"/>
      <c r="C758" s="24"/>
      <c r="D758" s="24"/>
      <c r="E758" s="24"/>
    </row>
    <row r="759" spans="1:5" s="23" customFormat="1" ht="12.95" customHeight="1" x14ac:dyDescent="0.2">
      <c r="A759" s="24"/>
      <c r="B759" s="24"/>
      <c r="C759" s="24"/>
      <c r="D759" s="24"/>
      <c r="E759" s="24"/>
    </row>
    <row r="760" spans="1:5" s="23" customFormat="1" ht="12.95" customHeight="1" x14ac:dyDescent="0.2">
      <c r="A760" s="24"/>
      <c r="B760" s="24"/>
      <c r="C760" s="24"/>
      <c r="D760" s="24"/>
      <c r="E760" s="24"/>
    </row>
    <row r="761" spans="1:5" s="23" customFormat="1" ht="12.95" customHeight="1" x14ac:dyDescent="0.2">
      <c r="A761" s="24"/>
      <c r="B761" s="24"/>
      <c r="C761" s="24"/>
      <c r="D761" s="24"/>
      <c r="E761" s="24"/>
    </row>
    <row r="762" spans="1:5" s="23" customFormat="1" ht="12.95" customHeight="1" x14ac:dyDescent="0.2">
      <c r="A762" s="24"/>
      <c r="B762" s="24"/>
      <c r="C762" s="24"/>
      <c r="D762" s="24"/>
      <c r="E762" s="24"/>
    </row>
    <row r="763" spans="1:5" s="23" customFormat="1" ht="12.95" customHeight="1" x14ac:dyDescent="0.2">
      <c r="A763" s="24"/>
      <c r="B763" s="24"/>
      <c r="C763" s="24"/>
      <c r="D763" s="24"/>
      <c r="E763" s="24"/>
    </row>
    <row r="764" spans="1:5" s="23" customFormat="1" ht="12.95" customHeight="1" x14ac:dyDescent="0.2">
      <c r="A764" s="24"/>
      <c r="B764" s="24"/>
      <c r="C764" s="24"/>
      <c r="D764" s="24"/>
      <c r="E764" s="24"/>
    </row>
    <row r="765" spans="1:5" s="23" customFormat="1" ht="12.95" customHeight="1" x14ac:dyDescent="0.2">
      <c r="A765" s="24"/>
      <c r="B765" s="24"/>
      <c r="C765" s="24"/>
      <c r="D765" s="24"/>
      <c r="E765" s="24"/>
    </row>
    <row r="766" spans="1:5" s="23" customFormat="1" ht="12.95" customHeight="1" x14ac:dyDescent="0.2">
      <c r="A766" s="24"/>
      <c r="B766" s="24"/>
      <c r="C766" s="24"/>
      <c r="D766" s="24"/>
      <c r="E766" s="24"/>
    </row>
    <row r="767" spans="1:5" s="23" customFormat="1" ht="12.95" customHeight="1" x14ac:dyDescent="0.2">
      <c r="A767" s="24"/>
      <c r="B767" s="24"/>
      <c r="C767" s="24"/>
      <c r="D767" s="24"/>
      <c r="E767" s="24"/>
    </row>
    <row r="768" spans="1:5" s="23" customFormat="1" ht="12.95" customHeight="1" x14ac:dyDescent="0.2">
      <c r="A768" s="24"/>
      <c r="B768" s="24"/>
      <c r="C768" s="24"/>
      <c r="D768" s="24"/>
      <c r="E768" s="24"/>
    </row>
    <row r="769" spans="1:5" s="23" customFormat="1" ht="12.95" customHeight="1" x14ac:dyDescent="0.2">
      <c r="A769" s="24"/>
      <c r="B769" s="24"/>
      <c r="C769" s="24"/>
      <c r="D769" s="24"/>
      <c r="E769" s="24"/>
    </row>
    <row r="770" spans="1:5" s="23" customFormat="1" ht="12.95" customHeight="1" x14ac:dyDescent="0.2">
      <c r="A770" s="24"/>
      <c r="B770" s="24"/>
      <c r="C770" s="24"/>
      <c r="D770" s="24"/>
      <c r="E770" s="24"/>
    </row>
    <row r="771" spans="1:5" s="23" customFormat="1" ht="26.1" customHeight="1" x14ac:dyDescent="0.2">
      <c r="A771" s="24"/>
      <c r="B771" s="24"/>
      <c r="C771" s="24"/>
      <c r="D771" s="24"/>
      <c r="E771" s="24"/>
    </row>
    <row r="772" spans="1:5" s="23" customFormat="1" ht="12.95" customHeight="1" x14ac:dyDescent="0.2">
      <c r="A772" s="24"/>
      <c r="B772" s="24"/>
      <c r="C772" s="24"/>
      <c r="D772" s="24"/>
      <c r="E772" s="24"/>
    </row>
    <row r="773" spans="1:5" s="23" customFormat="1" ht="12.95" customHeight="1" x14ac:dyDescent="0.2">
      <c r="A773" s="24"/>
      <c r="B773" s="24"/>
      <c r="C773" s="24"/>
      <c r="D773" s="24"/>
      <c r="E773" s="24"/>
    </row>
    <row r="774" spans="1:5" s="23" customFormat="1" ht="12.95" customHeight="1" x14ac:dyDescent="0.2">
      <c r="A774" s="24"/>
      <c r="B774" s="24"/>
      <c r="C774" s="24"/>
      <c r="D774" s="24"/>
      <c r="E774" s="24"/>
    </row>
    <row r="775" spans="1:5" s="23" customFormat="1" ht="12.95" customHeight="1" x14ac:dyDescent="0.2">
      <c r="A775" s="24"/>
      <c r="B775" s="24"/>
      <c r="C775" s="24"/>
      <c r="D775" s="24"/>
      <c r="E775" s="24"/>
    </row>
    <row r="776" spans="1:5" s="23" customFormat="1" ht="12.95" customHeight="1" x14ac:dyDescent="0.2">
      <c r="A776" s="24"/>
      <c r="B776" s="24"/>
      <c r="C776" s="24"/>
      <c r="D776" s="24"/>
      <c r="E776" s="24"/>
    </row>
    <row r="777" spans="1:5" s="23" customFormat="1" ht="12.95" customHeight="1" x14ac:dyDescent="0.2">
      <c r="A777" s="24"/>
      <c r="B777" s="24"/>
      <c r="C777" s="24"/>
      <c r="D777" s="24"/>
      <c r="E777" s="24"/>
    </row>
    <row r="778" spans="1:5" s="23" customFormat="1" ht="12.95" customHeight="1" x14ac:dyDescent="0.2">
      <c r="A778" s="24"/>
      <c r="B778" s="24"/>
      <c r="C778" s="24"/>
      <c r="D778" s="24"/>
      <c r="E778" s="24"/>
    </row>
    <row r="779" spans="1:5" s="23" customFormat="1" ht="12.95" customHeight="1" x14ac:dyDescent="0.2">
      <c r="A779" s="24"/>
      <c r="B779" s="24"/>
      <c r="C779" s="24"/>
      <c r="D779" s="24"/>
      <c r="E779" s="24"/>
    </row>
    <row r="780" spans="1:5" s="23" customFormat="1" ht="12.95" customHeight="1" x14ac:dyDescent="0.2">
      <c r="A780" s="24"/>
      <c r="B780" s="24"/>
      <c r="C780" s="24"/>
      <c r="D780" s="24"/>
      <c r="E780" s="24"/>
    </row>
    <row r="781" spans="1:5" s="23" customFormat="1" ht="12.95" customHeight="1" x14ac:dyDescent="0.2">
      <c r="A781" s="24"/>
      <c r="B781" s="24"/>
      <c r="C781" s="24"/>
      <c r="D781" s="24"/>
      <c r="E781" s="24"/>
    </row>
    <row r="782" spans="1:5" s="23" customFormat="1" ht="12.95" customHeight="1" x14ac:dyDescent="0.2">
      <c r="A782" s="24"/>
      <c r="B782" s="24"/>
      <c r="C782" s="24"/>
      <c r="D782" s="24"/>
      <c r="E782" s="24"/>
    </row>
    <row r="783" spans="1:5" s="23" customFormat="1" ht="12.95" customHeight="1" x14ac:dyDescent="0.2">
      <c r="A783" s="24"/>
      <c r="B783" s="24"/>
      <c r="C783" s="24"/>
      <c r="D783" s="24"/>
      <c r="E783" s="24"/>
    </row>
    <row r="784" spans="1:5" s="23" customFormat="1" ht="12.95" customHeight="1" x14ac:dyDescent="0.2">
      <c r="A784" s="24"/>
      <c r="B784" s="24"/>
      <c r="C784" s="24"/>
      <c r="D784" s="24"/>
      <c r="E784" s="24"/>
    </row>
    <row r="785" spans="1:5" s="23" customFormat="1" ht="12.95" customHeight="1" x14ac:dyDescent="0.2">
      <c r="A785" s="24"/>
      <c r="B785" s="24"/>
      <c r="C785" s="24"/>
      <c r="D785" s="24"/>
      <c r="E785" s="24"/>
    </row>
    <row r="786" spans="1:5" s="23" customFormat="1" ht="12.95" customHeight="1" x14ac:dyDescent="0.2">
      <c r="A786" s="24"/>
      <c r="B786" s="24"/>
      <c r="C786" s="24"/>
      <c r="D786" s="24"/>
      <c r="E786" s="24"/>
    </row>
    <row r="787" spans="1:5" s="23" customFormat="1" ht="12.95" customHeight="1" x14ac:dyDescent="0.2">
      <c r="A787" s="24"/>
      <c r="B787" s="24"/>
      <c r="C787" s="24"/>
      <c r="D787" s="24"/>
      <c r="E787" s="24"/>
    </row>
    <row r="788" spans="1:5" s="23" customFormat="1" ht="12.95" customHeight="1" x14ac:dyDescent="0.2">
      <c r="A788" s="24"/>
      <c r="B788" s="24"/>
      <c r="C788" s="24"/>
      <c r="D788" s="24"/>
      <c r="E788" s="24"/>
    </row>
    <row r="789" spans="1:5" s="23" customFormat="1" ht="12.95" customHeight="1" x14ac:dyDescent="0.2">
      <c r="A789" s="24"/>
      <c r="B789" s="24"/>
      <c r="C789" s="24"/>
      <c r="D789" s="24"/>
      <c r="E789" s="24"/>
    </row>
    <row r="790" spans="1:5" s="23" customFormat="1" ht="12.95" customHeight="1" x14ac:dyDescent="0.2">
      <c r="A790" s="24"/>
      <c r="B790" s="24"/>
      <c r="C790" s="24"/>
      <c r="D790" s="24"/>
      <c r="E790" s="24"/>
    </row>
    <row r="791" spans="1:5" s="23" customFormat="1" ht="12.95" customHeight="1" x14ac:dyDescent="0.2">
      <c r="A791" s="24"/>
      <c r="B791" s="24"/>
      <c r="C791" s="24"/>
      <c r="D791" s="24"/>
      <c r="E791" s="24"/>
    </row>
    <row r="792" spans="1:5" s="23" customFormat="1" ht="12.95" customHeight="1" x14ac:dyDescent="0.2">
      <c r="A792" s="24"/>
      <c r="B792" s="24"/>
      <c r="C792" s="24"/>
      <c r="D792" s="24"/>
      <c r="E792" s="24"/>
    </row>
    <row r="793" spans="1:5" s="23" customFormat="1" ht="12.95" customHeight="1" x14ac:dyDescent="0.2">
      <c r="A793" s="24"/>
      <c r="B793" s="24"/>
      <c r="C793" s="24"/>
      <c r="D793" s="24"/>
      <c r="E793" s="24"/>
    </row>
    <row r="794" spans="1:5" s="23" customFormat="1" ht="12.95" customHeight="1" x14ac:dyDescent="0.2">
      <c r="A794" s="24"/>
      <c r="B794" s="24"/>
      <c r="C794" s="24"/>
      <c r="D794" s="24"/>
      <c r="E794" s="24"/>
    </row>
    <row r="795" spans="1:5" s="23" customFormat="1" ht="12.95" customHeight="1" x14ac:dyDescent="0.2">
      <c r="A795" s="24"/>
      <c r="B795" s="24"/>
      <c r="C795" s="24"/>
      <c r="D795" s="24"/>
      <c r="E795" s="24"/>
    </row>
    <row r="796" spans="1:5" s="23" customFormat="1" ht="26.1" customHeight="1" x14ac:dyDescent="0.2">
      <c r="A796" s="24"/>
      <c r="B796" s="24"/>
      <c r="C796" s="24"/>
      <c r="D796" s="24"/>
      <c r="E796" s="24"/>
    </row>
    <row r="797" spans="1:5" s="23" customFormat="1" ht="12.95" customHeight="1" x14ac:dyDescent="0.2">
      <c r="A797" s="24"/>
      <c r="B797" s="24"/>
      <c r="C797" s="24"/>
      <c r="D797" s="24"/>
      <c r="E797" s="24"/>
    </row>
    <row r="798" spans="1:5" s="23" customFormat="1" ht="12.95" customHeight="1" x14ac:dyDescent="0.2">
      <c r="A798" s="24"/>
      <c r="B798" s="24"/>
      <c r="C798" s="24"/>
      <c r="D798" s="24"/>
      <c r="E798" s="24"/>
    </row>
    <row r="799" spans="1:5" s="23" customFormat="1" ht="12.95" customHeight="1" x14ac:dyDescent="0.2">
      <c r="A799" s="24"/>
      <c r="B799" s="24"/>
      <c r="C799" s="24"/>
      <c r="D799" s="24"/>
      <c r="E799" s="24"/>
    </row>
    <row r="800" spans="1:5" s="23" customFormat="1" ht="12.95" customHeight="1" x14ac:dyDescent="0.2">
      <c r="A800" s="24"/>
      <c r="B800" s="24"/>
      <c r="C800" s="24"/>
      <c r="D800" s="24"/>
      <c r="E800" s="24"/>
    </row>
    <row r="801" spans="1:5" s="23" customFormat="1" ht="12.95" customHeight="1" x14ac:dyDescent="0.2">
      <c r="A801" s="24"/>
      <c r="B801" s="24"/>
      <c r="C801" s="24"/>
      <c r="D801" s="24"/>
      <c r="E801" s="24"/>
    </row>
    <row r="802" spans="1:5" s="23" customFormat="1" ht="12.95" customHeight="1" x14ac:dyDescent="0.2">
      <c r="A802" s="24"/>
      <c r="B802" s="24"/>
      <c r="C802" s="24"/>
      <c r="D802" s="24"/>
      <c r="E802" s="24"/>
    </row>
    <row r="803" spans="1:5" s="23" customFormat="1" ht="12.95" customHeight="1" x14ac:dyDescent="0.2">
      <c r="A803" s="24"/>
      <c r="B803" s="24"/>
      <c r="C803" s="24"/>
      <c r="D803" s="24"/>
      <c r="E803" s="24"/>
    </row>
  </sheetData>
  <mergeCells count="8">
    <mergeCell ref="A1:E1"/>
    <mergeCell ref="F1:I5"/>
    <mergeCell ref="J1:O1"/>
    <mergeCell ref="A2:E2"/>
    <mergeCell ref="J2:O5"/>
    <mergeCell ref="A3:E3"/>
    <mergeCell ref="A4:E4"/>
    <mergeCell ref="A5:E5"/>
  </mergeCells>
  <pageMargins left="0.39370078740157483" right="0.39370078740157483" top="0.39370078740157483" bottom="0.39370078740157483" header="0" footer="0"/>
  <pageSetup paperSize="9"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Шария Анастасия Игоревна</cp:lastModifiedBy>
  <dcterms:modified xsi:type="dcterms:W3CDTF">2024-01-11T07:49:16Z</dcterms:modified>
</cp:coreProperties>
</file>